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60" windowWidth="11955" windowHeight="1890" tabRatio="598" activeTab="5"/>
  </bookViews>
  <sheets>
    <sheet name="PL" sheetId="1" r:id="rId1"/>
    <sheet name="BS" sheetId="2" r:id="rId2"/>
    <sheet name="Equity" sheetId="3" r:id="rId3"/>
    <sheet name="Cashflow" sheetId="4" r:id="rId4"/>
    <sheet name="Notes(Pursuant to FRS 134" sheetId="5" r:id="rId5"/>
    <sheet name="Notes (Pursuant to Bursa Malay)" sheetId="6" r:id="rId6"/>
  </sheets>
  <externalReferences>
    <externalReference r:id="rId9"/>
  </externalReferences>
  <definedNames>
    <definedName name="_xlnm.Print_Area" localSheetId="1">'BS'!$A$1:$E$51</definedName>
    <definedName name="_xlnm.Print_Area" localSheetId="3">'Cashflow'!$A$1:$F$69</definedName>
    <definedName name="_xlnm.Print_Area" localSheetId="2">'Equity'!$A$1:$R$31</definedName>
    <definedName name="_xlnm.Print_Area" localSheetId="5">'Notes (Pursuant to Bursa Malay)'!$A$1:$O$139</definedName>
    <definedName name="_xlnm.Print_Area" localSheetId="4">'Notes(Pursuant to FRS 134'!$A$1:$O$234</definedName>
    <definedName name="_xlnm.Print_Area" localSheetId="0">'PL'!$A$1:$L$54</definedName>
    <definedName name="_xlnm.Print_Titles" localSheetId="1">'BS'!$1:$2</definedName>
  </definedNames>
  <calcPr fullCalcOnLoad="1"/>
</workbook>
</file>

<file path=xl/sharedStrings.xml><?xml version="1.0" encoding="utf-8"?>
<sst xmlns="http://schemas.openxmlformats.org/spreadsheetml/2006/main" count="557" uniqueCount="384">
  <si>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</si>
  <si>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</si>
  <si>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</si>
  <si>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</si>
  <si>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</si>
  <si>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</si>
  <si>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</si>
  <si>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Dividend</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</si>
  <si>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</si>
  <si>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</si>
  <si>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</si>
  <si>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</si>
  <si>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</si>
  <si>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</si>
  <si>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</si>
  <si>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</si>
  <si>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</si>
  <si>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</si>
  <si>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</si>
  <si>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</si>
  <si>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</si>
  <si>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</si>
  <si>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</si>
  <si>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</si>
  <si>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</si>
  <si>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</si>
  <si>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</si>
  <si>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</si>
  <si>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</si>
  <si>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</si>
  <si>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</si>
  <si>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</si>
  <si>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Current</t>
  </si>
  <si>
    <t>Deferred</t>
  </si>
  <si>
    <t>Changes In The Composition Of The Group</t>
  </si>
  <si>
    <t>Changes In Debt And Equity Securities</t>
  </si>
  <si>
    <t>Changes In Estimated Amounts Reported In Prior Period Which Have Effect On The Current Period</t>
  </si>
  <si>
    <t>Dividends Paid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</si>
  <si>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</si>
  <si>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</si>
  <si>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</si>
  <si>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</si>
  <si>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</si>
  <si>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</si>
  <si>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</si>
  <si>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</si>
  <si>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</si>
  <si>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</si>
  <si>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</si>
  <si>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</si>
  <si>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</si>
  <si>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</si>
  <si>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</si>
  <si>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</si>
  <si>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</si>
  <si>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</si>
  <si>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</si>
  <si>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</si>
  <si>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</si>
  <si>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</si>
  <si>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</si>
  <si>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</si>
  <si>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</si>
  <si>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</si>
  <si>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</si>
  <si>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</si>
  <si>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</si>
  <si>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</si>
  <si>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</si>
  <si>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</si>
  <si>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</si>
  <si>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</si>
  <si>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</si>
  <si>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</si>
  <si>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</si>
  <si>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</si>
  <si>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TH-Usia Jatimas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</si>
  <si>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</si>
  <si>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</si>
  <si>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</si>
  <si>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</si>
  <si>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</si>
  <si>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</si>
  <si>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</si>
  <si>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</si>
  <si>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</si>
  <si>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</si>
  <si>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</si>
  <si>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</si>
  <si>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</si>
  <si>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</si>
  <si>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</si>
  <si>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</si>
  <si>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</si>
  <si>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</si>
  <si>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</si>
  <si>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</si>
  <si>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</si>
  <si>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</si>
  <si>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</si>
  <si>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</si>
  <si>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</si>
  <si>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</si>
  <si>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</si>
  <si>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</si>
  <si>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</si>
  <si>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</si>
  <si>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</si>
  <si>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</si>
  <si>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</si>
  <si>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</si>
  <si>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</si>
  <si>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</si>
  <si>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</si>
  <si>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</si>
  <si>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Working</t>
  </si>
  <si>
    <t>Share premium</t>
  </si>
  <si>
    <t>Current tax liabilities</t>
  </si>
  <si>
    <t>Dividends to shareholders</t>
  </si>
  <si>
    <t>Repayment of loans and borrowings</t>
  </si>
  <si>
    <t>Cash And Cash Equivalents At Beginning Of The Year</t>
  </si>
  <si>
    <t>Prepaid lease payments</t>
  </si>
  <si>
    <t>Payables and accruals</t>
  </si>
  <si>
    <t>Other income</t>
  </si>
  <si>
    <t>Zakat expense</t>
  </si>
  <si>
    <t>Attributable to equity holders of the Company</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</si>
  <si>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</si>
  <si>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</si>
  <si>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</si>
  <si>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</si>
  <si>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</si>
  <si>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Variance Of Actual Profit From Forecast Profit</t>
  </si>
  <si>
    <t>At 1 January 2009</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</si>
  <si>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</si>
  <si>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</si>
  <si>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</si>
  <si>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</si>
  <si>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</si>
  <si>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</si>
  <si>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</si>
  <si>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</si>
  <si>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</si>
  <si>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</si>
  <si>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</si>
  <si>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</si>
  <si>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</si>
  <si>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</si>
  <si>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Share Option</t>
  </si>
  <si>
    <t>Share options granted under ESOS</t>
  </si>
  <si>
    <t>Share Option Reserve</t>
  </si>
  <si>
    <t>Unsecured:</t>
  </si>
  <si>
    <t>Murabahah Medium Term Notes ("MMTNs")</t>
  </si>
  <si>
    <t>Other</t>
  </si>
  <si>
    <t>Restated</t>
  </si>
  <si>
    <t>Effect of adopting FRS 139</t>
  </si>
  <si>
    <t>Current Year Prospects</t>
  </si>
  <si>
    <t>Issuance of bonus shares</t>
  </si>
  <si>
    <t>Issuance of ordinary shares pursuant to ESOS</t>
  </si>
  <si>
    <t>Basic earnings per share (Note 28)</t>
  </si>
  <si>
    <t>There were no estimated amounts reported in prior period.</t>
  </si>
  <si>
    <t>As at 31.12.09</t>
  </si>
  <si>
    <t>31.12.2009</t>
  </si>
  <si>
    <t>Borrowing cost paid</t>
  </si>
  <si>
    <t>Profit margin expenses on inter-company payables</t>
  </si>
  <si>
    <t>received and inter-company receivables</t>
  </si>
  <si>
    <t>Proceed from disposal of short term investment</t>
  </si>
  <si>
    <t>Proceeds from issue of share capital</t>
  </si>
  <si>
    <t>Transactions with THP</t>
  </si>
  <si>
    <t>Other reserves</t>
  </si>
  <si>
    <t>reserves</t>
  </si>
  <si>
    <t>(i)</t>
  </si>
  <si>
    <t>(ii)</t>
  </si>
  <si>
    <t>Cash Flows From Investing Activities</t>
  </si>
  <si>
    <t>Diluted earnings per share (Note 28)</t>
  </si>
  <si>
    <t>TH Travel Services Sdn Bhd</t>
  </si>
  <si>
    <t>Proceeds from issue of Murabahah Medium Term Notes</t>
  </si>
  <si>
    <t>At 1 January 2010</t>
  </si>
  <si>
    <t>Quarter 1</t>
  </si>
  <si>
    <t>There were no changes in the composition of the Group for the current quarter under review.</t>
  </si>
  <si>
    <t>The auditors have expressed an unqualified opinion on the Company's statutory consolidated financial statements for the year ended 31 December 2009 in their report dated 22 February 2010.</t>
  </si>
  <si>
    <t>Since the last audited financial statements for the year ended 31 December 2009, neither the Group nor its subsidiary companies is a party to any material litigation or arbitration, either as plaintiff or defendant.</t>
  </si>
  <si>
    <t>NOTES PART A: EXPLANATORY NOTES PURSUANT TO FRS 134</t>
  </si>
  <si>
    <t>NOTES PART B: EXPLANATORY NOTES PURSUANT TO APPENDIX 9B OF THE MAIN MARKET LISTING REQUIREMENTS OF BURSA MALAYSIA SECURITIES BERHAD</t>
  </si>
  <si>
    <t>The Condensed Consolidated Statement of Changes in Equity should be read in conjunction with the Audited Financial Statements for the year ended 31 December 2009 and the accompanying explanatory notes attached to the interim financial statements.</t>
  </si>
  <si>
    <t>Decrease in deposits pledged</t>
  </si>
  <si>
    <t>There was no valuation of the property, plant and equipment in the current quarter under review. The valuation of property, plant and equipment has been brought forward without amendments from the financial statements for the financial year ended  31 December 2009.</t>
  </si>
  <si>
    <t>Sistem Komunikasi Gelombang Sdn Bhd</t>
  </si>
  <si>
    <t>Net Cash Used In Financing Activities</t>
  </si>
  <si>
    <t>Net Increase/ (Decrease) In Cash And Cash Equivalents</t>
  </si>
  <si>
    <t>Cash And Cash Equivalents At End Of The Period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</si>
  <si>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</si>
  <si>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</si>
  <si>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</si>
  <si>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</si>
  <si>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</si>
  <si>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</si>
  <si>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</si>
  <si>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</si>
  <si>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</si>
  <si>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</si>
  <si>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</si>
  <si>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</si>
  <si>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</si>
  <si>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</si>
  <si>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The interim financial statements have been prepared in accordance with the requirements of FRS 134: Interim Financial Reporting and paragraph 9.22 of the Main Market Listing Requirements of Bursa Malaysia Securities Berhad.</t>
  </si>
  <si>
    <t>On 1 January 2010, the Group adopted the following FRSs:</t>
  </si>
  <si>
    <t>FRS 7</t>
  </si>
  <si>
    <t>Financial Instruments: Disclosures</t>
  </si>
  <si>
    <t>FRS 8</t>
  </si>
  <si>
    <t>FRS 101</t>
  </si>
  <si>
    <t>FRS 123</t>
  </si>
  <si>
    <t>Borrowing Costs</t>
  </si>
  <si>
    <t>FRS 139</t>
  </si>
  <si>
    <t>Financial Instruments: Recognition and Measurement</t>
  </si>
  <si>
    <t>Amendment to FRS 1</t>
  </si>
  <si>
    <t>Amendment to FRS 2</t>
  </si>
  <si>
    <t>Amendment to FRS 7</t>
  </si>
  <si>
    <t>Share-based Payment-Vesting Conditions and Cancellations</t>
  </si>
  <si>
    <t>Amendment to FRS 8</t>
  </si>
  <si>
    <t>Operating Segments</t>
  </si>
  <si>
    <t>Amendment to FRS 110</t>
  </si>
  <si>
    <t>Amendment to FRS 107</t>
  </si>
  <si>
    <t>Amendment to FRS 108</t>
  </si>
  <si>
    <t>Amendment to FRS 116</t>
  </si>
  <si>
    <t>Amendment to FRS 117</t>
  </si>
  <si>
    <t>Amendment to FRS 118</t>
  </si>
  <si>
    <t>Amendment to FRS 119</t>
  </si>
  <si>
    <t>Amendment to FRS 123</t>
  </si>
  <si>
    <t>Amendment to FRS 134</t>
  </si>
  <si>
    <t>Amendment to FRS 136</t>
  </si>
  <si>
    <t>Amendment to FRS 140</t>
  </si>
  <si>
    <t>IC Interpretation 9</t>
  </si>
  <si>
    <t>IC Interpretation 10</t>
  </si>
  <si>
    <t>IC Interpretation 11</t>
  </si>
  <si>
    <t>Investment Property</t>
  </si>
  <si>
    <t>Reassessment of Embedded Derivatives</t>
  </si>
  <si>
    <t>Interim Financial Reporting and Impairment</t>
  </si>
  <si>
    <t>FRS 2- Group and Treasury Share Transactions</t>
  </si>
  <si>
    <t>Statement of Cash Flows</t>
  </si>
  <si>
    <t>Accounting Policies, Changes in Accounting Estimates and Errors</t>
  </si>
  <si>
    <t>Events after the Reporting Period</t>
  </si>
  <si>
    <t>Leases</t>
  </si>
  <si>
    <t>Employee Benefits</t>
  </si>
  <si>
    <t>Financial Instruments: Presentation</t>
  </si>
  <si>
    <t>Amendment to FRS 132</t>
  </si>
  <si>
    <t>Impairment of Assets</t>
  </si>
  <si>
    <t>Interim Financial Reporting</t>
  </si>
  <si>
    <t>a)</t>
  </si>
  <si>
    <t>FRS 8 requires the identification and reporting of operating segments based on internal reports that are regularly reviewed by the chief operating decision maker of the Group in order to allocate resources to the segment and to assess its performance. This standard does not have any impact on the financial position and results of the Group.</t>
  </si>
  <si>
    <t>The significant accounting policies adopted are consistent with those of the audited financial statements for the year ended 31 December 2009, except for the adoption of the following new Financial Reporting Standards (FRSs), Amendments to FRSs and Interpretations with effect from 1 January 2010.</t>
  </si>
  <si>
    <t>b)</t>
  </si>
  <si>
    <t xml:space="preserve">PT. TH Indo Plantations </t>
  </si>
  <si>
    <t>Property, Plant and Equipment</t>
  </si>
  <si>
    <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year ended 31 December 2009.</t>
  </si>
  <si>
    <t>Purchase of flight tickets</t>
  </si>
  <si>
    <t>Previously</t>
  </si>
  <si>
    <t>stated</t>
  </si>
  <si>
    <t>Adjustment</t>
  </si>
  <si>
    <t>Non-current assets</t>
  </si>
  <si>
    <t>Prepaid lease payment</t>
  </si>
  <si>
    <t>AS AT 31 DECEMBER 2009</t>
  </si>
  <si>
    <t>Transactions with THP Agro Management Sdn Bhd (wholly owned subsidiary of THP)</t>
  </si>
  <si>
    <t>Presentation of Financial Statements (Revised 2009)</t>
  </si>
  <si>
    <t xml:space="preserve">There were no purchases or disposals of unquoted investments for the current quarter under review. </t>
  </si>
  <si>
    <t>Telecommunication service provider</t>
  </si>
  <si>
    <t>Profit Before Tax</t>
  </si>
  <si>
    <t>Net Cash Used In Investing Activities</t>
  </si>
  <si>
    <t xml:space="preserve">There were no unusual items affecting assets, liabilities, equity and net income. </t>
  </si>
  <si>
    <t>Unaudited</t>
  </si>
  <si>
    <t>First Time Adoption of Financial Reporting Standards</t>
  </si>
  <si>
    <t>FRSs, Amendments to FRSs and Interpretations</t>
  </si>
  <si>
    <t>Adjustment for Non-Cash Flow Items</t>
  </si>
  <si>
    <t>Working Capital Changes</t>
  </si>
  <si>
    <t>Cash and Cash Equivalents comprise:</t>
  </si>
  <si>
    <t>Amendment to FRS 117: Leases</t>
  </si>
  <si>
    <t>No dividend has been proposed for the current quarter under review.</t>
  </si>
  <si>
    <t xml:space="preserve">TH Pelita Gedong Sdn Bhd </t>
  </si>
  <si>
    <t>(formerly known as DD Pelita Gedong Plantation Sdn Bhd)</t>
  </si>
  <si>
    <t xml:space="preserve">TH Pelita Sadong Sdn Bhd </t>
  </si>
  <si>
    <t>(formerly known as DD Pelita Sadong Plantation Sdn Bhd)</t>
  </si>
  <si>
    <t>(audited)</t>
  </si>
  <si>
    <t>The amendment clarifies the classification of lease of land and requires entities with existing leases of land and buildings to reassess the classification of land as finance or operating lease. Leasehold land which in substance is a finance lease will be reclassified to property, plant and equipment. The adoption of this amendment will result in a change in accounting policy which will be applied retrospectively in accordance with the transitional provisions. The reclassification of leasehold land from prepaid land lease payments to property, plant and equipment has been accounted for retrospectively and certain comparatives as at 31 December 2009 have been restated as follows :</t>
  </si>
  <si>
    <t>At 31 December 2009 (audited)</t>
  </si>
  <si>
    <t>Effect of dilution (ESOS outstanding)</t>
  </si>
  <si>
    <t>Adjusted weighted average number of ordinary shares in issue</t>
  </si>
  <si>
    <t>30.6.10</t>
  </si>
  <si>
    <t>30.6.09</t>
  </si>
  <si>
    <t>CUMULATIVE QUARTER</t>
  </si>
  <si>
    <t>SECOND QUARTER</t>
  </si>
  <si>
    <t>30.06.09</t>
  </si>
  <si>
    <t>30.06.10</t>
  </si>
  <si>
    <t>Second Quarter</t>
  </si>
  <si>
    <t>Cumulative Quarter</t>
  </si>
  <si>
    <t>Todate</t>
  </si>
  <si>
    <t>30.6.2010</t>
  </si>
  <si>
    <t>As at 30 June 2010, the total secured borrowings, which are denominated in Ringgit Malaysia, are as follows:</t>
  </si>
  <si>
    <t>Quarter 2</t>
  </si>
  <si>
    <t>As at 30.6.2010</t>
  </si>
  <si>
    <t>At 30 June 2010 (unaudited)</t>
  </si>
  <si>
    <t>As at 30.6.10</t>
  </si>
  <si>
    <t>CONDENSED CONSOLIDATED STATEMENT OF FINANCIAL POSITION</t>
  </si>
  <si>
    <t>ENDED 30 JUNE 2010</t>
  </si>
  <si>
    <t>AS AT 30 JUNE 2010</t>
  </si>
  <si>
    <t>Tax expense for the current quarter ended 30 June 2010 is derived based on the management's best estimate of the tax rate for the year. The effective tax rate of the Group for the year  is lower than the statutory rate as a result of higher capital allowances available in the current quarter under review.</t>
  </si>
  <si>
    <t>Period todate</t>
  </si>
  <si>
    <t xml:space="preserve">Current quarter </t>
  </si>
  <si>
    <t>Purchase of fertilizers</t>
  </si>
  <si>
    <t>Exercise price per share (RM)</t>
  </si>
  <si>
    <t>No. of shares issued ('000)</t>
  </si>
  <si>
    <t>ENDED 30 JUNE 2009</t>
  </si>
  <si>
    <t>Business units (Quarter ended 30 June 2010 vs. 30 June 2009)</t>
  </si>
  <si>
    <t>Net Cash Generated From Operating Activities</t>
  </si>
  <si>
    <t>The interim financial statements were authorised for issue by the Board of Directors in accordance with a resolution of the Directors dated 30 July 2010.</t>
  </si>
  <si>
    <t>31.03.10</t>
  </si>
  <si>
    <t>The Directors are of the opinion that the Group has no contingent liabilities which upon crystallisation would have material impact on the financial position and business of the Group as at 30 July 2010.</t>
  </si>
  <si>
    <t>30 July 2010</t>
  </si>
  <si>
    <t>c)</t>
  </si>
  <si>
    <t xml:space="preserve"> FRS 101: Presentation of Financial Statements (Revised)</t>
  </si>
  <si>
    <t>Other than for the application of FRS 8, FRS 101 and FRS 117, the application of the above FRSs, Amendments to FRSs and Interpretation did not result in any significant changes in the accounting policies and presentation of the financial results of the Group.</t>
  </si>
  <si>
    <t>CONDENSED CONSOLIDATED STATEMENT OF COMPREHENSIVE INCOME</t>
  </si>
  <si>
    <t>The Condensed Consolidated Statement of Comprehensive Income should be read in conjunction with the Audited Financial Statements for the year ended 31 December 2009 and the accompanying explanatory notes attached to the interim financial statements.</t>
  </si>
  <si>
    <t>The Condensed Consolidated Statement of Financial Position should be read in conjunction with the Audited Financial Statements for the year ended 31 December 2009 and the accompanying explanatory notes attached to the interim financial statements.</t>
  </si>
  <si>
    <t>RESULTS FOR 3 MONTHS</t>
  </si>
  <si>
    <t>RESULTS FOR 6 MONTHS</t>
  </si>
  <si>
    <t>Dividend payable</t>
  </si>
  <si>
    <t>Review Of Performance for Current Quarter and Period Todate</t>
  </si>
  <si>
    <t>The gains/(losses) that were recognised directly in equity in the preceding year/corresponding period are presented as components in other comprehensive income in the statement of comprehensive income. The total comprehensive income is presented separately in the statement of comprehensive income and allocation is made to show the amount attributable to owners of the parent and to non-controlling interests.</t>
  </si>
  <si>
    <t>The total comprehensive income is presented as a one-line item in the statement of changes in equity and the comparative information has been re-presented in order to conform with the revised standard. This standard only affects the presentation aspects and will not have any impact on the earnings per share.</t>
  </si>
  <si>
    <t>Non-Controlling Interest</t>
  </si>
  <si>
    <t>Non-controlling</t>
  </si>
  <si>
    <t>Non-controlling interest</t>
  </si>
  <si>
    <t>Total comprehensive income for the period</t>
  </si>
  <si>
    <t>Profit before tax for the current quarter ended 30 June 2010 was higher by 14% to RM12.54 million as compared to RM10.99 million for the same quarter last year mainly due to lower other operating expenses.</t>
  </si>
  <si>
    <t>Cash Flows From Operating Activities</t>
  </si>
  <si>
    <t>Cash Flows From Financing Activities</t>
  </si>
  <si>
    <t xml:space="preserve">As at 30 June 2010, the Group had achieved a 11.26% annualised ROE and the distribution of annual net profit after tax will be done after finalization of financial year 2010 audited financial statements.  </t>
  </si>
  <si>
    <t>On 16 December 2009, the Board of Directors of Zecon Plantation Sdn Bhd (“Zecon”), a wholly-owned subsidiary of THP has passed a special resolution for a Member’s Voluntary Wind up of the company. The company is principally involved in investment holding. The transaction is pending finalisation of tax position of Zecon by Inland Revenue Board ("IRB").</t>
  </si>
  <si>
    <t>CONDENSED CONSOLIDATED STATEMENT OF CASH FLOWS</t>
  </si>
  <si>
    <t xml:space="preserve">On 17 March 2010, the Group announced that its target was to achieve 12.0% return on equity ("ROE"), 21.60 mt/ha FFB yield per mature hectare and to distribute approximately 50% of Group's annual net profit after tax as dividend. </t>
  </si>
  <si>
    <t>Profit after tax/ Total comprehensive income for the period</t>
  </si>
  <si>
    <t>Significant Accounting Policies</t>
  </si>
  <si>
    <t>FRS 8: Operating Segments</t>
  </si>
  <si>
    <t xml:space="preserve">There were no issuances, cancellations, repurchases, resale of debt and equity securities in the current quarter except for the issuance of 10,000 new ordinary shares of RM0.50 each being shares exercised by eligible employees  pursuant to THP Employee Share Option Scheme ("THP ESOS")  as follows: </t>
  </si>
  <si>
    <t>Material Event Subsequent To The End of Current Period</t>
  </si>
  <si>
    <t>There were no material events which occurred subsequent to the end of current period until the date of this announcement.</t>
  </si>
  <si>
    <t>CCM Fertilizer Sdn Bhd</t>
  </si>
  <si>
    <t>Unusual Items Due To Their Nature, Size Or Incidence</t>
  </si>
  <si>
    <t>Auditors' Report On Preceding Annual Financial Statements</t>
  </si>
  <si>
    <t>The Condensed Consolidated Statement of Cash Flows should be read in conjunction with the Audited Financial Statements for the year ended 31 December 2009 and the accompanying explanatory notes attached to the interim financial statements.</t>
  </si>
  <si>
    <t xml:space="preserve">Cash Flows Before Working Capital Changes </t>
  </si>
  <si>
    <t>Prior to the adoption of the revised FRS 101, the components of the financial statements presented consisted of a balance sheet, an income statement, a statement of changes in equity, a cash flow statement and notes to the financial statements. With the adoption of the revised FRS 101, the components of the financial statements presented will consist of a statement of financial position, a statement of comprehensive income, a statement of changes in equity, a statement of cash flows and notes to the financial statements.</t>
  </si>
  <si>
    <t>The comparison of the Group revenue and profit before tax for the current and preceding quarter is as follows:</t>
  </si>
  <si>
    <t>Notes:</t>
  </si>
  <si>
    <t>Administrative expenses*</t>
  </si>
  <si>
    <t>Other expenses**</t>
  </si>
  <si>
    <t>*</t>
  </si>
  <si>
    <t>**</t>
  </si>
  <si>
    <t>Tax expense (Note 20)</t>
  </si>
  <si>
    <t>For the six month ended 30.6.2010</t>
  </si>
  <si>
    <t>For the six month period ended 30 June 2010, the Group recorded an increase of 6% in revenue to RM153.22 million from RM144.87 million for the same period last year, which was mainly contributed by higher commodity prices for CPO and PK despite lower sales volumes.</t>
  </si>
  <si>
    <t>Profit before tax for the six months period ended 30 June 2010 was RM39.74 million as compared to RM24.25 million for the same period last year. This was also mainly due to higher commodity prices and lower other operating expenses.</t>
  </si>
  <si>
    <t>Notwithstanding the volatility of commodity prices, the Group is optimistic in being able to sustain its current satisfactory performance.</t>
  </si>
  <si>
    <t>However, the Directors will endeavour to achieve its full year targeted yield per hectare despite the cyclical nature of plantation industry and unforeseen circumstances surrounding the remaining period of the year.</t>
  </si>
  <si>
    <t>The Group did not issue any profit forecast for the current quarter and for the year.</t>
  </si>
  <si>
    <t>Payables and accruals*</t>
  </si>
  <si>
    <t>Note</t>
  </si>
  <si>
    <t>The significant increase in payables and accruals was due to higher fund being pooled from related companies</t>
  </si>
  <si>
    <t>Zakat paid*</t>
  </si>
  <si>
    <t>Zakat paid was in respect of financial years 2006 until 2009.</t>
  </si>
  <si>
    <t>Revenue  was lower by 2% mainly due to lower sales for  PK, FFB and lower management fees during the quarter as compared to the preceding quarter. Meanwhile, profit before tax was lower as compared to preceding quarter due to higher production cost mainly due to manuring programme carried out in the current quarter and lower revenue.</t>
  </si>
  <si>
    <t xml:space="preserve">(a) </t>
  </si>
  <si>
    <t>Commentary on Prospects</t>
  </si>
  <si>
    <t xml:space="preserve">(b) </t>
  </si>
  <si>
    <t>Projection of Targets Previously Announced</t>
  </si>
  <si>
    <r>
      <t xml:space="preserve">Other operating expenses was lower during the current period ended 30 June 2010 due to the fair value adjustment of THP ESOS charged during the same period last year in compliance with FRS 2, </t>
    </r>
    <r>
      <rPr>
        <i/>
        <sz val="11"/>
        <rFont val="Tahoma"/>
        <family val="2"/>
      </rPr>
      <t xml:space="preserve">Share Based Payment </t>
    </r>
    <r>
      <rPr>
        <sz val="11"/>
        <rFont val="Tahoma"/>
        <family val="2"/>
      </rPr>
      <t>requirements.</t>
    </r>
  </si>
  <si>
    <t xml:space="preserve">Overhead costs from January to March in 2009 have been recognised as administrative expenses in TH Plantations Berhad. However with effect from 1 April 2009, overhead costs have been recognised as cost of sales in THP Agro Management’s books. </t>
  </si>
  <si>
    <t xml:space="preserve">For the current quarter ended 30 June 2010, the Group recorded an 11% decrease in revenue to  RM76.01 million from RM84.89 million for the same quarter last year, which was mainly due to lower revenue from sales of CPO and management fees during the current quarter. The lower sales revenue from CPO was due to lower sales volume of CPO despite higher sales prices. </t>
  </si>
  <si>
    <t>During the second quarter ended 30 June 2010 the company has declared and paid a final gross dividend of 8.5 sen per ordinary share less tax 25% in respect of financial year ended 31 December 2009 as approved by shareholders at the Company's AGM on 6 May 2010 amounting to RM31.10 million .</t>
  </si>
  <si>
    <t>QUARTERLY REPORT FOR THE SIX MONTHS ENDED 30 JUNE 2010</t>
  </si>
  <si>
    <t>The Directors have pleasure in announcing the unaudited consolidated results for the six months ended 30 June 2010.</t>
  </si>
  <si>
    <t>CONDENSED CONSOLIDATED STATEMENT OF CHANGES IN EQUITY FOR THE SIX MONTHS ENDED 30 JUNE 2010</t>
  </si>
  <si>
    <t>FOR THE SIX MONTHS ENDED</t>
  </si>
  <si>
    <t>FOR THE SIX MONTHS ENDED 30 JUNE 2010</t>
  </si>
  <si>
    <t>Weighted and adjusted average number of ordinary shares in issue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</si>
</sst>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61">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10"/>
      <name val="Tahoma"/>
      <family val="2"/>
    </font>
    <font>
      <b/>
      <sz val="11"/>
      <color indexed="47"/>
      <name val="Tahoma"/>
      <family val="2"/>
    </font>
    <font>
      <sz val="11"/>
      <color indexed="47"/>
      <name val="Tahoma"/>
      <family val="2"/>
    </font>
    <font>
      <sz val="11"/>
      <color indexed="51"/>
      <name val="Tahoma"/>
      <family val="2"/>
    </font>
    <font>
      <sz val="11"/>
      <color indexed="42"/>
      <name val="Tahoma"/>
      <family val="2"/>
    </font>
    <font>
      <b/>
      <sz val="10"/>
      <name val="Arial"/>
      <family val="0"/>
    </font>
    <font>
      <i/>
      <sz val="11"/>
      <name val="Tahoma"/>
      <family val="2"/>
    </font>
    <font>
      <i/>
      <sz val="10"/>
      <name val="Arial"/>
      <family val="0"/>
    </font>
    <font>
      <b/>
      <sz val="11"/>
      <color indexed="9"/>
      <name val="Tahoma"/>
      <family val="2"/>
    </font>
    <font>
      <sz val="11"/>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94">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87" fontId="5" fillId="0" borderId="0" xfId="42"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0" xfId="42" applyNumberFormat="1" applyFont="1" applyFill="1" applyBorder="1" applyAlignment="1">
      <alignment/>
    </xf>
    <xf numFmtId="187" fontId="4" fillId="0" borderId="0" xfId="42" applyNumberFormat="1" applyFont="1" applyFill="1" applyBorder="1" applyAlignment="1">
      <alignment/>
    </xf>
    <xf numFmtId="187" fontId="4" fillId="0" borderId="0" xfId="42" applyNumberFormat="1" applyFont="1" applyFill="1" applyBorder="1" applyAlignment="1">
      <alignment horizontal="right"/>
    </xf>
    <xf numFmtId="187" fontId="4" fillId="0" borderId="0" xfId="42"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42" applyNumberFormat="1" applyFont="1" applyFill="1" applyBorder="1" applyAlignment="1">
      <alignment horizontal="left" vertical="top" wrapText="1"/>
    </xf>
    <xf numFmtId="187" fontId="4" fillId="0" borderId="0" xfId="42"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42" applyNumberFormat="1" applyFont="1" applyFill="1" applyBorder="1" applyAlignment="1">
      <alignment horizontal="justify" vertical="center" wrapText="1"/>
    </xf>
    <xf numFmtId="187" fontId="5" fillId="0" borderId="0" xfId="42"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43" fontId="5" fillId="0" borderId="11" xfId="42"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42"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12" xfId="42" applyNumberFormat="1" applyFont="1" applyFill="1" applyBorder="1" applyAlignment="1">
      <alignment vertical="center"/>
    </xf>
    <xf numFmtId="187" fontId="5" fillId="0" borderId="0" xfId="42"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13" xfId="0" applyNumberFormat="1" applyFont="1" applyFill="1" applyBorder="1" applyAlignment="1">
      <alignment horizontal="right"/>
    </xf>
    <xf numFmtId="187" fontId="5" fillId="0" borderId="0" xfId="42" applyNumberFormat="1" applyFont="1" applyFill="1" applyBorder="1" applyAlignment="1">
      <alignment vertical="top" wrapText="1"/>
    </xf>
    <xf numFmtId="187" fontId="4" fillId="0" borderId="0" xfId="42" applyNumberFormat="1" applyFont="1" applyFill="1" applyBorder="1" applyAlignment="1">
      <alignment horizontal="justify" vertical="top" wrapText="1"/>
    </xf>
    <xf numFmtId="187" fontId="4" fillId="0" borderId="0" xfId="42" applyNumberFormat="1" applyFont="1" applyFill="1" applyBorder="1" applyAlignment="1">
      <alignment vertical="center"/>
    </xf>
    <xf numFmtId="187" fontId="5" fillId="0" borderId="0" xfId="42" applyNumberFormat="1" applyFont="1" applyFill="1" applyBorder="1" applyAlignment="1">
      <alignment horizontal="center" vertical="center"/>
    </xf>
    <xf numFmtId="187" fontId="5" fillId="0" borderId="14" xfId="0" applyNumberFormat="1" applyFont="1" applyFill="1" applyBorder="1" applyAlignment="1">
      <alignment/>
    </xf>
    <xf numFmtId="187" fontId="5" fillId="0" borderId="15" xfId="42"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15"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13" xfId="42"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0" fontId="4" fillId="0" borderId="0" xfId="0" applyFont="1" applyFill="1" applyAlignment="1" applyProtection="1">
      <alignment vertical="center" wrapText="1"/>
      <protection locked="0"/>
    </xf>
    <xf numFmtId="187" fontId="5" fillId="0" borderId="13" xfId="42" applyNumberFormat="1" applyFont="1" applyFill="1" applyBorder="1" applyAlignment="1">
      <alignment/>
    </xf>
    <xf numFmtId="187" fontId="5" fillId="0" borderId="0" xfId="42" applyNumberFormat="1" applyFont="1" applyFill="1" applyAlignment="1">
      <alignment vertical="center"/>
    </xf>
    <xf numFmtId="187" fontId="5" fillId="0" borderId="0" xfId="42" applyNumberFormat="1" applyFont="1" applyFill="1" applyAlignment="1">
      <alignment/>
    </xf>
    <xf numFmtId="187" fontId="5" fillId="0" borderId="0" xfId="42"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42" applyNumberFormat="1" applyFont="1" applyFill="1" applyBorder="1" applyAlignment="1">
      <alignment vertical="top"/>
    </xf>
    <xf numFmtId="187" fontId="5" fillId="0" borderId="13" xfId="42"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14" xfId="42"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12" xfId="0" applyNumberFormat="1" applyFont="1" applyFill="1" applyBorder="1" applyAlignment="1">
      <alignment/>
    </xf>
    <xf numFmtId="206" fontId="4"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6" xfId="0" applyNumberFormat="1" applyFont="1" applyFill="1" applyBorder="1" applyAlignment="1">
      <alignment/>
    </xf>
    <xf numFmtId="206" fontId="4" fillId="0" borderId="0" xfId="0" applyNumberFormat="1" applyFont="1" applyFill="1" applyAlignment="1">
      <alignment vertical="top" wrapText="1"/>
    </xf>
    <xf numFmtId="206" fontId="5" fillId="0" borderId="17" xfId="0" applyNumberFormat="1" applyFont="1" applyFill="1" applyBorder="1" applyAlignment="1">
      <alignment horizontal="right"/>
    </xf>
    <xf numFmtId="206" fontId="5" fillId="0" borderId="10"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4" fillId="0" borderId="0" xfId="42" applyNumberFormat="1" applyFont="1" applyFill="1" applyAlignment="1">
      <alignment vertical="top"/>
    </xf>
    <xf numFmtId="206" fontId="4" fillId="0" borderId="0" xfId="0" applyNumberFormat="1" applyFont="1" applyFill="1" applyBorder="1" applyAlignment="1">
      <alignment wrapText="1"/>
    </xf>
    <xf numFmtId="0" fontId="0" fillId="0" borderId="0" xfId="0" applyAlignment="1">
      <alignment wrapText="1"/>
    </xf>
    <xf numFmtId="0" fontId="13" fillId="0" borderId="0" xfId="0" applyFont="1" applyFill="1" applyAlignment="1">
      <alignment/>
    </xf>
    <xf numFmtId="0" fontId="4" fillId="0" borderId="0" xfId="0" applyFont="1" applyFill="1" applyAlignment="1">
      <alignment horizontal="justify"/>
    </xf>
    <xf numFmtId="187" fontId="5" fillId="0" borderId="11" xfId="42" applyNumberFormat="1" applyFont="1" applyFill="1" applyBorder="1" applyAlignment="1">
      <alignment horizontal="justify"/>
    </xf>
    <xf numFmtId="0" fontId="5" fillId="0" borderId="0" xfId="0" applyFont="1" applyFill="1" applyAlignment="1" quotePrefix="1">
      <alignment horizontal="center"/>
    </xf>
    <xf numFmtId="0" fontId="5" fillId="0" borderId="0" xfId="0" applyNumberFormat="1" applyFont="1" applyFill="1" applyAlignment="1">
      <alignment horizontal="center" vertical="center"/>
    </xf>
    <xf numFmtId="0" fontId="15" fillId="0" borderId="0" xfId="0" applyFont="1" applyAlignment="1">
      <alignment/>
    </xf>
    <xf numFmtId="187" fontId="5" fillId="0" borderId="10" xfId="42"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13"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13" xfId="0" applyFont="1" applyFill="1" applyBorder="1" applyAlignment="1">
      <alignment/>
    </xf>
    <xf numFmtId="187" fontId="16" fillId="0" borderId="0" xfId="0" applyNumberFormat="1" applyFont="1" applyFill="1" applyAlignment="1">
      <alignment vertical="top"/>
    </xf>
    <xf numFmtId="187" fontId="4" fillId="0" borderId="0" xfId="0" applyNumberFormat="1" applyFont="1" applyFill="1" applyBorder="1" applyAlignment="1">
      <alignment/>
    </xf>
    <xf numFmtId="206" fontId="16" fillId="0" borderId="0" xfId="0" applyNumberFormat="1" applyFont="1" applyFill="1" applyAlignment="1">
      <alignment/>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4" fillId="0" borderId="0" xfId="0" applyFont="1" applyFill="1" applyBorder="1" applyAlignment="1">
      <alignment horizontal="justify" vertical="center"/>
    </xf>
    <xf numFmtId="0" fontId="0" fillId="0" borderId="0" xfId="0" applyFill="1" applyAlignment="1">
      <alignment/>
    </xf>
    <xf numFmtId="187" fontId="4" fillId="0" borderId="0" xfId="42" applyNumberFormat="1" applyFont="1" applyFill="1" applyAlignment="1">
      <alignment vertical="center"/>
    </xf>
    <xf numFmtId="0" fontId="4" fillId="0" borderId="0" xfId="0" applyFont="1" applyFill="1" applyAlignment="1">
      <alignment horizontal="center" vertical="top"/>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0" borderId="0" xfId="0" applyAlignment="1">
      <alignment vertical="top" wrapText="1"/>
    </xf>
    <xf numFmtId="187" fontId="17" fillId="0" borderId="0" xfId="42" applyNumberFormat="1" applyFont="1" applyFill="1" applyAlignment="1">
      <alignment/>
    </xf>
    <xf numFmtId="187" fontId="18" fillId="0" borderId="0" xfId="59" applyNumberFormat="1" applyFont="1" applyFill="1" applyBorder="1" applyAlignment="1">
      <alignment vertical="center"/>
    </xf>
    <xf numFmtId="187" fontId="18" fillId="0" borderId="0" xfId="0" applyNumberFormat="1" applyFont="1" applyFill="1" applyBorder="1" applyAlignment="1">
      <alignment vertical="center"/>
    </xf>
    <xf numFmtId="0" fontId="19" fillId="0" borderId="0" xfId="0" applyFont="1" applyFill="1" applyAlignment="1">
      <alignment vertical="center"/>
    </xf>
    <xf numFmtId="39" fontId="5" fillId="0" borderId="11"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5" fillId="0" borderId="0" xfId="42" applyNumberFormat="1" applyFont="1" applyFill="1" applyAlignment="1">
      <alignment horizontal="justify"/>
    </xf>
    <xf numFmtId="187" fontId="5" fillId="0" borderId="0" xfId="42" applyNumberFormat="1" applyFont="1" applyFill="1" applyAlignment="1">
      <alignment horizontal="justify" vertical="top"/>
    </xf>
    <xf numFmtId="187" fontId="4" fillId="0" borderId="0" xfId="42" applyNumberFormat="1" applyFont="1" applyFill="1" applyAlignment="1">
      <alignment horizontal="justify" vertical="top"/>
    </xf>
    <xf numFmtId="187" fontId="4" fillId="0" borderId="0" xfId="42" applyNumberFormat="1" applyFont="1" applyFill="1" applyAlignment="1">
      <alignment horizontal="justify"/>
    </xf>
    <xf numFmtId="0" fontId="4" fillId="0" borderId="0" xfId="0" applyFont="1" applyFill="1" applyAlignment="1">
      <alignment horizontal="center"/>
    </xf>
    <xf numFmtId="186" fontId="5" fillId="0" borderId="0" xfId="42" applyNumberFormat="1" applyFont="1" applyFill="1" applyAlignment="1">
      <alignment/>
    </xf>
    <xf numFmtId="187" fontId="5" fillId="0" borderId="0" xfId="42" applyNumberFormat="1" applyFont="1" applyFill="1" applyAlignment="1">
      <alignment vertical="top"/>
    </xf>
    <xf numFmtId="0" fontId="8" fillId="0" borderId="0" xfId="0" applyFont="1" applyFill="1" applyAlignment="1">
      <alignment/>
    </xf>
    <xf numFmtId="0" fontId="8" fillId="0" borderId="0" xfId="0" applyFont="1" applyFill="1" applyAlignment="1">
      <alignment horizontal="justify" vertical="top" wrapText="1"/>
    </xf>
    <xf numFmtId="206" fontId="20" fillId="0" borderId="0" xfId="0" applyNumberFormat="1" applyFont="1" applyFill="1" applyAlignment="1">
      <alignment/>
    </xf>
    <xf numFmtId="206" fontId="20" fillId="0" borderId="0" xfId="0" applyNumberFormat="1" applyFont="1" applyFill="1" applyBorder="1" applyAlignment="1">
      <alignment/>
    </xf>
    <xf numFmtId="0" fontId="13" fillId="0" borderId="0" xfId="0" applyFont="1" applyFill="1" applyAlignment="1">
      <alignment horizontal="center"/>
    </xf>
    <xf numFmtId="206" fontId="21" fillId="0" borderId="0" xfId="0" applyNumberFormat="1" applyFont="1" applyFill="1" applyAlignment="1">
      <alignment/>
    </xf>
    <xf numFmtId="39" fontId="5" fillId="0" borderId="0" xfId="0" applyNumberFormat="1" applyFont="1" applyFill="1" applyBorder="1" applyAlignment="1">
      <alignment horizontal="center" vertical="center"/>
    </xf>
    <xf numFmtId="187" fontId="5" fillId="0" borderId="11" xfId="42" applyNumberFormat="1" applyFont="1" applyFill="1" applyBorder="1" applyAlignment="1">
      <alignment horizontal="right"/>
    </xf>
    <xf numFmtId="0" fontId="5" fillId="0" borderId="11"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xf>
    <xf numFmtId="0" fontId="4" fillId="0" borderId="13" xfId="0" applyFont="1" applyFill="1" applyBorder="1" applyAlignment="1">
      <alignment/>
    </xf>
    <xf numFmtId="0" fontId="5" fillId="0" borderId="13"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xf>
    <xf numFmtId="0" fontId="4" fillId="0" borderId="11" xfId="0" applyFont="1" applyFill="1" applyBorder="1" applyAlignment="1">
      <alignment wrapText="1"/>
    </xf>
    <xf numFmtId="43" fontId="4" fillId="0" borderId="0" xfId="42" applyFont="1" applyFill="1" applyBorder="1" applyAlignment="1">
      <alignment/>
    </xf>
    <xf numFmtId="43" fontId="4" fillId="0" borderId="13" xfId="42" applyFont="1" applyFill="1" applyBorder="1" applyAlignment="1">
      <alignment/>
    </xf>
    <xf numFmtId="187" fontId="4" fillId="0" borderId="0" xfId="42" applyNumberFormat="1" applyFont="1" applyFill="1" applyBorder="1" applyAlignment="1">
      <alignment/>
    </xf>
    <xf numFmtId="187" fontId="4" fillId="0" borderId="13" xfId="42" applyNumberFormat="1" applyFont="1" applyFill="1" applyBorder="1" applyAlignment="1">
      <alignment/>
    </xf>
    <xf numFmtId="187" fontId="4" fillId="0" borderId="10" xfId="42" applyNumberFormat="1" applyFont="1" applyFill="1" applyBorder="1" applyAlignment="1">
      <alignment/>
    </xf>
    <xf numFmtId="187" fontId="4" fillId="0" borderId="0" xfId="0" applyNumberFormat="1" applyFont="1" applyFill="1" applyBorder="1" applyAlignment="1">
      <alignment/>
    </xf>
    <xf numFmtId="0" fontId="5" fillId="0" borderId="0" xfId="0" applyFont="1" applyFill="1" applyAlignment="1">
      <alignment horizontal="center" vertical="center" wrapText="1"/>
    </xf>
    <xf numFmtId="187" fontId="4" fillId="0" borderId="0" xfId="42" applyNumberFormat="1" applyFont="1" applyFill="1" applyAlignment="1">
      <alignment vertical="center" wrapText="1"/>
    </xf>
    <xf numFmtId="187" fontId="5" fillId="0" borderId="12" xfId="42" applyNumberFormat="1" applyFont="1" applyFill="1" applyBorder="1" applyAlignment="1">
      <alignment horizontal="right"/>
    </xf>
    <xf numFmtId="43" fontId="5" fillId="0" borderId="11" xfId="42" applyFont="1" applyFill="1" applyBorder="1" applyAlignment="1">
      <alignment horizontal="center" vertical="center"/>
    </xf>
    <xf numFmtId="187" fontId="4" fillId="0" borderId="10" xfId="0" applyNumberFormat="1" applyFont="1" applyFill="1" applyBorder="1" applyAlignment="1">
      <alignment/>
    </xf>
    <xf numFmtId="0" fontId="0" fillId="0" borderId="0" xfId="0" applyFill="1" applyAlignment="1">
      <alignment horizontal="justify" vertical="top"/>
    </xf>
    <xf numFmtId="187" fontId="5" fillId="32" borderId="0" xfId="42" applyNumberFormat="1" applyFont="1" applyFill="1" applyAlignment="1">
      <alignment/>
    </xf>
    <xf numFmtId="187" fontId="5" fillId="32" borderId="0" xfId="42" applyNumberFormat="1" applyFont="1" applyFill="1" applyBorder="1" applyAlignment="1">
      <alignment vertical="center"/>
    </xf>
    <xf numFmtId="187" fontId="5" fillId="32" borderId="13" xfId="42" applyNumberFormat="1" applyFont="1" applyFill="1" applyBorder="1" applyAlignment="1">
      <alignment vertical="center"/>
    </xf>
    <xf numFmtId="187" fontId="5" fillId="32" borderId="0" xfId="42" applyNumberFormat="1" applyFont="1" applyFill="1" applyAlignment="1">
      <alignment/>
    </xf>
    <xf numFmtId="187" fontId="5" fillId="32" borderId="13" xfId="42" applyNumberFormat="1" applyFont="1" applyFill="1" applyBorder="1" applyAlignment="1">
      <alignment/>
    </xf>
    <xf numFmtId="187" fontId="5" fillId="32" borderId="0" xfId="42" applyNumberFormat="1" applyFont="1" applyFill="1" applyAlignment="1">
      <alignment vertical="center"/>
    </xf>
    <xf numFmtId="187" fontId="5" fillId="32" borderId="0" xfId="42" applyNumberFormat="1" applyFont="1" applyFill="1" applyBorder="1" applyAlignment="1">
      <alignment vertical="top"/>
    </xf>
    <xf numFmtId="187" fontId="5" fillId="32" borderId="13" xfId="42" applyNumberFormat="1" applyFont="1" applyFill="1" applyBorder="1" applyAlignment="1">
      <alignment vertical="top"/>
    </xf>
    <xf numFmtId="187" fontId="5" fillId="32" borderId="12" xfId="42" applyNumberFormat="1" applyFont="1" applyFill="1" applyBorder="1" applyAlignment="1">
      <alignment vertical="center"/>
    </xf>
    <xf numFmtId="187" fontId="5" fillId="32" borderId="0" xfId="42" applyNumberFormat="1" applyFont="1" applyFill="1" applyBorder="1" applyAlignment="1">
      <alignment horizontal="center" vertical="center"/>
    </xf>
    <xf numFmtId="0" fontId="7" fillId="32" borderId="0" xfId="0" applyFont="1" applyFill="1" applyAlignment="1">
      <alignment/>
    </xf>
    <xf numFmtId="43" fontId="5" fillId="32" borderId="11" xfId="42" applyFont="1" applyFill="1" applyBorder="1" applyAlignment="1">
      <alignment horizontal="right" vertical="top"/>
    </xf>
    <xf numFmtId="2" fontId="5" fillId="0" borderId="11" xfId="0" applyNumberFormat="1" applyFont="1" applyFill="1" applyBorder="1" applyAlignment="1">
      <alignment horizontal="center" vertical="center"/>
    </xf>
    <xf numFmtId="0" fontId="4" fillId="0" borderId="0" xfId="0" applyFont="1" applyFill="1" applyAlignment="1">
      <alignment horizontal="right" vertical="top"/>
    </xf>
    <xf numFmtId="0" fontId="4" fillId="0" borderId="0" xfId="0" applyFont="1" applyFill="1" applyBorder="1" applyAlignment="1">
      <alignment horizontal="right" vertical="top"/>
    </xf>
    <xf numFmtId="0" fontId="0" fillId="0" borderId="0" xfId="0" applyFill="1" applyAlignment="1">
      <alignment horizontal="justify" wrapText="1"/>
    </xf>
    <xf numFmtId="0" fontId="0" fillId="0" borderId="0" xfId="0" applyAlignment="1">
      <alignment horizontal="justify" vertical="top" wrapText="1"/>
    </xf>
    <xf numFmtId="0" fontId="0" fillId="0" borderId="0" xfId="0" applyAlignment="1">
      <alignment horizontal="justify" wrapText="1"/>
    </xf>
    <xf numFmtId="0" fontId="22" fillId="0" borderId="0" xfId="0" applyFont="1" applyAlignment="1">
      <alignment horizontal="justify" vertical="top" wrapText="1"/>
    </xf>
    <xf numFmtId="0" fontId="5" fillId="0" borderId="0" xfId="0" applyFont="1" applyAlignment="1">
      <alignment horizontal="justify" wrapText="1"/>
    </xf>
    <xf numFmtId="0" fontId="4" fillId="0" borderId="0" xfId="0" applyFont="1" applyAlignment="1">
      <alignment horizontal="justify" wrapText="1"/>
    </xf>
    <xf numFmtId="10" fontId="4" fillId="0" borderId="0" xfId="59" applyNumberFormat="1" applyFont="1" applyFill="1" applyAlignment="1">
      <alignment horizontal="justify" vertical="top"/>
    </xf>
    <xf numFmtId="0" fontId="4" fillId="0" borderId="0" xfId="0" applyNumberFormat="1" applyFont="1" applyFill="1" applyAlignment="1">
      <alignment horizontal="justify" vertical="top"/>
    </xf>
    <xf numFmtId="187" fontId="25" fillId="0" borderId="0" xfId="42" applyNumberFormat="1" applyFont="1" applyFill="1" applyAlignment="1">
      <alignment/>
    </xf>
    <xf numFmtId="187" fontId="25" fillId="0" borderId="0" xfId="42" applyNumberFormat="1" applyFont="1" applyFill="1" applyBorder="1" applyAlignment="1">
      <alignment vertical="center"/>
    </xf>
    <xf numFmtId="0" fontId="26" fillId="0" borderId="0" xfId="0" applyFont="1" applyFill="1" applyAlignment="1">
      <alignment/>
    </xf>
    <xf numFmtId="187" fontId="26" fillId="0" borderId="0" xfId="0" applyNumberFormat="1" applyFont="1" applyFill="1" applyAlignment="1">
      <alignment/>
    </xf>
    <xf numFmtId="43" fontId="5" fillId="0" borderId="0" xfId="0" applyNumberFormat="1" applyFont="1" applyFill="1" applyBorder="1" applyAlignment="1">
      <alignment/>
    </xf>
    <xf numFmtId="0" fontId="14" fillId="0" borderId="0" xfId="0" applyFont="1" applyFill="1" applyAlignment="1">
      <alignment horizontal="center" vertical="top"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Fill="1" applyAlignment="1">
      <alignment wrapText="1"/>
    </xf>
    <xf numFmtId="0" fontId="0" fillId="0" borderId="0" xfId="0" applyAlignment="1">
      <alignment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vertical="center" wrapText="1"/>
    </xf>
    <xf numFmtId="0" fontId="4" fillId="0" borderId="0" xfId="0" applyFont="1" applyFill="1" applyAlignment="1">
      <alignment horizontal="justify" vertical="top"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0" fillId="0" borderId="0" xfId="0" applyFill="1" applyAlignment="1">
      <alignment horizontal="justify" vertical="top"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5" fillId="0" borderId="0" xfId="0" applyFont="1" applyFill="1" applyAlignment="1">
      <alignment horizontal="center" wrapText="1"/>
    </xf>
    <xf numFmtId="0" fontId="0" fillId="0" borderId="0" xfId="0" applyAlignment="1">
      <alignment horizontal="center"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Font="1" applyFill="1" applyAlignment="1">
      <alignment vertical="center" wrapText="1"/>
    </xf>
    <xf numFmtId="0" fontId="5" fillId="0" borderId="0" xfId="0" applyFont="1" applyFill="1" applyAlignment="1">
      <alignment vertic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pplyProtection="1">
      <alignment vertical="top" wrapText="1"/>
      <protection locked="0"/>
    </xf>
    <xf numFmtId="0" fontId="7" fillId="0" borderId="0" xfId="0" applyFont="1" applyFill="1" applyAlignment="1">
      <alignment horizontal="justify" vertical="top" wrapText="1"/>
    </xf>
    <xf numFmtId="0" fontId="5" fillId="0" borderId="0" xfId="0" applyFont="1"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13" xfId="0" applyNumberFormat="1" applyFont="1" applyFill="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5" fillId="0" borderId="13" xfId="0" applyFont="1" applyFill="1" applyBorder="1" applyAlignment="1">
      <alignment horizontal="center" wrapText="1"/>
    </xf>
    <xf numFmtId="0" fontId="0" fillId="0" borderId="13" xfId="0" applyFill="1" applyBorder="1" applyAlignment="1">
      <alignment horizontal="center" wrapText="1"/>
    </xf>
    <xf numFmtId="0" fontId="4" fillId="0" borderId="0" xfId="0" applyFont="1" applyFill="1" applyAlignment="1">
      <alignment horizontal="justify" vertical="top"/>
    </xf>
    <xf numFmtId="0" fontId="5" fillId="0" borderId="0" xfId="0" applyFont="1" applyFill="1" applyAlignment="1">
      <alignment horizontal="left" vertical="top" wrapText="1"/>
    </xf>
    <xf numFmtId="0" fontId="5" fillId="0" borderId="0" xfId="0" applyFont="1" applyFill="1" applyAlignment="1">
      <alignment/>
    </xf>
    <xf numFmtId="0" fontId="4" fillId="0" borderId="0" xfId="0" applyFont="1" applyFill="1" applyAlignment="1">
      <alignment horizontal="justify" wrapText="1"/>
    </xf>
    <xf numFmtId="0" fontId="23" fillId="0" borderId="0" xfId="0" applyFont="1" applyFill="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0" fillId="0" borderId="0" xfId="0" applyAlignment="1">
      <alignment vertical="top" wrapText="1"/>
    </xf>
    <xf numFmtId="0" fontId="22" fillId="0" borderId="0" xfId="0" applyFont="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vertical="top"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5" fillId="0" borderId="0" xfId="0" applyFont="1" applyAlignment="1">
      <alignment horizontal="justify" wrapText="1"/>
    </xf>
    <xf numFmtId="0" fontId="3" fillId="0" borderId="0" xfId="0" applyFont="1" applyFill="1" applyAlignment="1">
      <alignment wrapText="1"/>
    </xf>
    <xf numFmtId="0" fontId="4" fillId="0" borderId="0" xfId="0" applyFont="1" applyFill="1" applyAlignment="1">
      <alignment/>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0" borderId="0" xfId="0" applyFill="1" applyAlignment="1">
      <alignment horizontal="justify" vertical="top"/>
    </xf>
    <xf numFmtId="0" fontId="4" fillId="0" borderId="0" xfId="0" applyFont="1" applyFill="1" applyAlignment="1">
      <alignment horizontal="justify" vertical="justify"/>
    </xf>
    <xf numFmtId="0" fontId="0" fillId="0" borderId="0" xfId="0" applyFill="1" applyAlignment="1">
      <alignment horizontal="justify"/>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187" fontId="5" fillId="0" borderId="0" xfId="42" applyNumberFormat="1" applyFont="1" applyFill="1" applyAlignment="1">
      <alignment horizontal="center"/>
    </xf>
    <xf numFmtId="0" fontId="4"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476250</xdr:colOff>
      <xdr:row>21</xdr:row>
      <xdr:rowOff>161925</xdr:rowOff>
    </xdr:from>
    <xdr:to>
      <xdr:col>24</xdr:col>
      <xdr:colOff>304800</xdr:colOff>
      <xdr:row>21</xdr:row>
      <xdr:rowOff>161925</xdr:rowOff>
    </xdr:to>
    <xdr:sp>
      <xdr:nvSpPr>
        <xdr:cNvPr id="1" name="Line 2"/>
        <xdr:cNvSpPr>
          <a:spLocks/>
        </xdr:cNvSpPr>
      </xdr:nvSpPr>
      <xdr:spPr>
        <a:xfrm flipV="1">
          <a:off x="13258800" y="4391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10</xdr:row>
      <xdr:rowOff>104775</xdr:rowOff>
    </xdr:from>
    <xdr:to>
      <xdr:col>11</xdr:col>
      <xdr:colOff>866775</xdr:colOff>
      <xdr:row>10</xdr:row>
      <xdr:rowOff>104775</xdr:rowOff>
    </xdr:to>
    <xdr:sp>
      <xdr:nvSpPr>
        <xdr:cNvPr id="2" name="Line 2"/>
        <xdr:cNvSpPr>
          <a:spLocks/>
        </xdr:cNvSpPr>
      </xdr:nvSpPr>
      <xdr:spPr>
        <a:xfrm flipV="1">
          <a:off x="5086350" y="223837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10</xdr:row>
      <xdr:rowOff>104775</xdr:rowOff>
    </xdr:from>
    <xdr:to>
      <xdr:col>7</xdr:col>
      <xdr:colOff>466725</xdr:colOff>
      <xdr:row>10</xdr:row>
      <xdr:rowOff>104775</xdr:rowOff>
    </xdr:to>
    <xdr:sp>
      <xdr:nvSpPr>
        <xdr:cNvPr id="3" name="Line 6"/>
        <xdr:cNvSpPr>
          <a:spLocks/>
        </xdr:cNvSpPr>
      </xdr:nvSpPr>
      <xdr:spPr>
        <a:xfrm flipH="1">
          <a:off x="2743200" y="22383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307657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33387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37433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65797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6076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791527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717232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900112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4105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10067925" y="15430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4773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1296650"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0706100"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396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480060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46722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209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779145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716280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51497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4933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103</xdr:row>
      <xdr:rowOff>123825</xdr:rowOff>
    </xdr:from>
    <xdr:to>
      <xdr:col>14</xdr:col>
      <xdr:colOff>904875</xdr:colOff>
      <xdr:row>103</xdr:row>
      <xdr:rowOff>123825</xdr:rowOff>
    </xdr:to>
    <xdr:sp>
      <xdr:nvSpPr>
        <xdr:cNvPr id="1" name="Line 2"/>
        <xdr:cNvSpPr>
          <a:spLocks/>
        </xdr:cNvSpPr>
      </xdr:nvSpPr>
      <xdr:spPr>
        <a:xfrm flipV="1">
          <a:off x="6238875" y="244316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103</xdr:row>
      <xdr:rowOff>104775</xdr:rowOff>
    </xdr:from>
    <xdr:to>
      <xdr:col>10</xdr:col>
      <xdr:colOff>514350</xdr:colOff>
      <xdr:row>103</xdr:row>
      <xdr:rowOff>104775</xdr:rowOff>
    </xdr:to>
    <xdr:sp>
      <xdr:nvSpPr>
        <xdr:cNvPr id="2" name="Line 6"/>
        <xdr:cNvSpPr>
          <a:spLocks/>
        </xdr:cNvSpPr>
      </xdr:nvSpPr>
      <xdr:spPr>
        <a:xfrm flipH="1">
          <a:off x="3810000" y="2441257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uswin\FR\QtrAnnouncement\2010\Workings\Q2\THP-Q2-2010vQ2-2009%20(B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tComm (2)"/>
    </sheetNames>
    <sheetDataSet>
      <sheetData sheetId="0">
        <row r="134">
          <cell r="C134">
            <v>11.262041214486038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85"/>
  <sheetViews>
    <sheetView showGridLines="0" view="pageBreakPreview" zoomScaleSheetLayoutView="100" zoomScalePageLayoutView="0" workbookViewId="0" topLeftCell="A1">
      <selection activeCell="D12" sqref="D12"/>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4" width="9.140625" style="18" customWidth="1"/>
    <col min="15" max="15" width="12.140625" style="18" hidden="1" customWidth="1"/>
    <col min="16" max="18" width="9.140625" style="18" customWidth="1"/>
    <col min="19" max="19" width="10.00390625" style="18" bestFit="1" customWidth="1"/>
    <col min="20" max="16384" width="9.140625" style="18" customWidth="1"/>
  </cols>
  <sheetData>
    <row r="1" spans="1:15" ht="18" customHeight="1">
      <c r="A1" s="229" t="s">
        <v>47</v>
      </c>
      <c r="B1" s="229"/>
      <c r="C1" s="229"/>
      <c r="D1" s="229"/>
      <c r="E1" s="229"/>
      <c r="F1" s="229"/>
      <c r="G1" s="229"/>
      <c r="H1" s="229"/>
      <c r="I1" s="229"/>
      <c r="J1" s="229"/>
      <c r="K1" s="229"/>
      <c r="L1" s="229"/>
      <c r="M1" s="74"/>
      <c r="N1" s="74"/>
      <c r="O1" s="74"/>
    </row>
    <row r="2" spans="1:15" ht="15" customHeight="1">
      <c r="A2" s="230" t="s">
        <v>1</v>
      </c>
      <c r="B2" s="230"/>
      <c r="C2" s="230"/>
      <c r="D2" s="230"/>
      <c r="E2" s="230"/>
      <c r="F2" s="230"/>
      <c r="G2" s="230"/>
      <c r="H2" s="230"/>
      <c r="I2" s="230"/>
      <c r="J2" s="230"/>
      <c r="K2" s="230"/>
      <c r="L2" s="230"/>
      <c r="M2" s="76"/>
      <c r="N2" s="76"/>
      <c r="O2" s="76"/>
    </row>
    <row r="3" spans="1:15" s="2" customFormat="1" ht="15" customHeight="1">
      <c r="A3" s="231" t="s">
        <v>48</v>
      </c>
      <c r="B3" s="231"/>
      <c r="C3" s="231"/>
      <c r="D3" s="231"/>
      <c r="E3" s="231"/>
      <c r="F3" s="231"/>
      <c r="G3" s="231"/>
      <c r="H3" s="231"/>
      <c r="I3" s="231"/>
      <c r="J3" s="231"/>
      <c r="K3" s="231"/>
      <c r="L3" s="231"/>
      <c r="M3" s="75"/>
      <c r="N3" s="75"/>
      <c r="O3" s="75"/>
    </row>
    <row r="4" s="2" customFormat="1" ht="15" customHeight="1"/>
    <row r="5" spans="1:12" s="2" customFormat="1" ht="15" customHeight="1">
      <c r="A5" s="232" t="s">
        <v>378</v>
      </c>
      <c r="B5" s="233"/>
      <c r="C5" s="233"/>
      <c r="D5" s="233"/>
      <c r="E5" s="233"/>
      <c r="F5" s="233"/>
      <c r="G5" s="233"/>
      <c r="H5" s="233"/>
      <c r="I5" s="233"/>
      <c r="J5" s="233"/>
      <c r="K5" s="233"/>
      <c r="L5" s="233"/>
    </row>
    <row r="6" s="2" customFormat="1" ht="15" customHeight="1">
      <c r="L6" s="3"/>
    </row>
    <row r="7" spans="1:12" s="21" customFormat="1" ht="30" customHeight="1">
      <c r="A7" s="252" t="s">
        <v>379</v>
      </c>
      <c r="B7" s="253"/>
      <c r="C7" s="253"/>
      <c r="D7" s="253"/>
      <c r="E7" s="253"/>
      <c r="F7" s="253"/>
      <c r="G7" s="253"/>
      <c r="H7" s="253"/>
      <c r="I7" s="253"/>
      <c r="J7" s="253"/>
      <c r="K7" s="253"/>
      <c r="L7" s="253"/>
    </row>
    <row r="8" spans="1:12" s="21" customFormat="1" ht="15" customHeight="1">
      <c r="A8" s="77"/>
      <c r="B8" s="78"/>
      <c r="C8" s="78"/>
      <c r="D8" s="78"/>
      <c r="E8" s="78"/>
      <c r="F8" s="78"/>
      <c r="G8" s="78"/>
      <c r="H8" s="78"/>
      <c r="I8" s="78"/>
      <c r="J8" s="78"/>
      <c r="K8" s="78"/>
      <c r="L8" s="78"/>
    </row>
    <row r="9" spans="1:18" s="2" customFormat="1" ht="15" customHeight="1">
      <c r="A9" s="3" t="s">
        <v>319</v>
      </c>
      <c r="R9" s="2" t="s">
        <v>115</v>
      </c>
    </row>
    <row r="10" s="2" customFormat="1" ht="15" customHeight="1"/>
    <row r="11" spans="6:12" s="2" customFormat="1" ht="15" customHeight="1">
      <c r="F11" s="246" t="s">
        <v>143</v>
      </c>
      <c r="G11" s="246"/>
      <c r="H11" s="246"/>
      <c r="I11" s="247"/>
      <c r="J11" s="247"/>
      <c r="K11" s="247"/>
      <c r="L11" s="247"/>
    </row>
    <row r="12" spans="6:12" s="2" customFormat="1" ht="15" customHeight="1">
      <c r="F12" s="254" t="s">
        <v>288</v>
      </c>
      <c r="G12" s="254"/>
      <c r="H12" s="254"/>
      <c r="J12" s="254" t="s">
        <v>287</v>
      </c>
      <c r="K12" s="254"/>
      <c r="L12" s="254"/>
    </row>
    <row r="13" spans="6:12" s="2" customFormat="1" ht="15" customHeight="1">
      <c r="F13" s="6" t="s">
        <v>15</v>
      </c>
      <c r="G13" s="6"/>
      <c r="H13" s="6" t="s">
        <v>17</v>
      </c>
      <c r="J13" s="6" t="s">
        <v>15</v>
      </c>
      <c r="K13" s="6"/>
      <c r="L13" s="6" t="s">
        <v>17</v>
      </c>
    </row>
    <row r="14" spans="6:12" s="2" customFormat="1" ht="15" customHeight="1">
      <c r="F14" s="6" t="s">
        <v>16</v>
      </c>
      <c r="G14" s="6"/>
      <c r="H14" s="6" t="s">
        <v>16</v>
      </c>
      <c r="J14" s="6" t="s">
        <v>16</v>
      </c>
      <c r="K14" s="6"/>
      <c r="L14" s="6" t="s">
        <v>16</v>
      </c>
    </row>
    <row r="15" spans="6:12" s="2" customFormat="1" ht="15" customHeight="1">
      <c r="F15" s="135" t="str">
        <f>J15</f>
        <v>30.06.10</v>
      </c>
      <c r="G15" s="68"/>
      <c r="H15" s="135" t="str">
        <f>L15</f>
        <v>30.06.09</v>
      </c>
      <c r="I15" s="7"/>
      <c r="J15" s="135" t="s">
        <v>290</v>
      </c>
      <c r="K15" s="68"/>
      <c r="L15" s="135" t="s">
        <v>289</v>
      </c>
    </row>
    <row r="16" spans="6:15" s="2" customFormat="1" ht="15" customHeight="1">
      <c r="F16" s="6" t="s">
        <v>3</v>
      </c>
      <c r="G16" s="6"/>
      <c r="H16" s="6" t="s">
        <v>3</v>
      </c>
      <c r="I16" s="6"/>
      <c r="J16" s="6" t="s">
        <v>3</v>
      </c>
      <c r="K16" s="6"/>
      <c r="L16" s="6" t="s">
        <v>3</v>
      </c>
      <c r="O16" s="3" t="s">
        <v>313</v>
      </c>
    </row>
    <row r="17" spans="6:12" s="2" customFormat="1" ht="15" customHeight="1">
      <c r="F17" s="6"/>
      <c r="G17" s="7"/>
      <c r="H17" s="6"/>
      <c r="I17" s="6"/>
      <c r="J17" s="6"/>
      <c r="K17" s="7"/>
      <c r="L17" s="6"/>
    </row>
    <row r="18" spans="1:19" s="2" customFormat="1" ht="15" customHeight="1">
      <c r="A18" s="255" t="s">
        <v>12</v>
      </c>
      <c r="B18" s="255"/>
      <c r="C18" s="255"/>
      <c r="D18" s="255"/>
      <c r="E18" s="36"/>
      <c r="F18" s="58">
        <f>J18-O18</f>
        <v>76001</v>
      </c>
      <c r="G18" s="58"/>
      <c r="H18" s="58">
        <v>84889</v>
      </c>
      <c r="I18" s="58"/>
      <c r="J18" s="58">
        <v>153216</v>
      </c>
      <c r="K18" s="58"/>
      <c r="L18" s="58">
        <v>144872</v>
      </c>
      <c r="O18" s="196">
        <v>77215</v>
      </c>
      <c r="R18" s="21"/>
      <c r="S18" s="140"/>
    </row>
    <row r="19" spans="1:19" s="2" customFormat="1" ht="15" customHeight="1">
      <c r="A19" s="244" t="s">
        <v>60</v>
      </c>
      <c r="B19" s="244"/>
      <c r="C19" s="244"/>
      <c r="D19" s="244"/>
      <c r="E19" s="36"/>
      <c r="F19" s="58">
        <f>J19-O19</f>
        <v>-58191</v>
      </c>
      <c r="G19" s="58"/>
      <c r="H19" s="58">
        <v>-61537</v>
      </c>
      <c r="I19" s="58"/>
      <c r="J19" s="58">
        <v>-103162</v>
      </c>
      <c r="K19" s="58"/>
      <c r="L19" s="58">
        <v>-104117</v>
      </c>
      <c r="O19" s="196">
        <v>-44971</v>
      </c>
      <c r="R19" s="21"/>
      <c r="S19" s="140"/>
    </row>
    <row r="20" spans="1:19" s="2" customFormat="1" ht="15" customHeight="1">
      <c r="A20" s="79"/>
      <c r="B20" s="79"/>
      <c r="C20" s="79"/>
      <c r="D20" s="79"/>
      <c r="E20" s="36"/>
      <c r="F20" s="80"/>
      <c r="G20" s="58"/>
      <c r="H20" s="80"/>
      <c r="I20" s="58"/>
      <c r="J20" s="80"/>
      <c r="K20" s="58"/>
      <c r="L20" s="80"/>
      <c r="O20" s="197"/>
      <c r="R20" s="21"/>
      <c r="S20" s="140"/>
    </row>
    <row r="21" spans="1:19" s="2" customFormat="1" ht="15" customHeight="1">
      <c r="A21" s="234" t="s">
        <v>61</v>
      </c>
      <c r="B21" s="234"/>
      <c r="C21" s="234"/>
      <c r="D21" s="234"/>
      <c r="F21" s="58">
        <f>F18+F19</f>
        <v>17810</v>
      </c>
      <c r="G21" s="58"/>
      <c r="H21" s="58">
        <f>SUM(H18:H20)</f>
        <v>23352</v>
      </c>
      <c r="I21" s="58"/>
      <c r="J21" s="58">
        <f>J18+J19</f>
        <v>50054</v>
      </c>
      <c r="K21" s="58"/>
      <c r="L21" s="58">
        <f>SUM(L18:L20)</f>
        <v>40755</v>
      </c>
      <c r="O21" s="196">
        <f>O18+O19</f>
        <v>32244</v>
      </c>
      <c r="R21" s="21"/>
      <c r="S21" s="140"/>
    </row>
    <row r="22" spans="1:19" s="2" customFormat="1" ht="15" customHeight="1">
      <c r="A22" s="5"/>
      <c r="B22" s="5"/>
      <c r="C22" s="5"/>
      <c r="D22" s="5"/>
      <c r="F22" s="58"/>
      <c r="G22" s="58"/>
      <c r="H22" s="58"/>
      <c r="I22" s="58"/>
      <c r="J22" s="58"/>
      <c r="K22" s="58"/>
      <c r="L22" s="58"/>
      <c r="O22" s="196"/>
      <c r="R22" s="21"/>
      <c r="S22" s="140"/>
    </row>
    <row r="23" spans="1:19" s="12" customFormat="1" ht="15" customHeight="1">
      <c r="A23" s="224" t="s">
        <v>123</v>
      </c>
      <c r="B23" s="250"/>
      <c r="C23" s="250"/>
      <c r="D23" s="250"/>
      <c r="E23" s="2"/>
      <c r="F23" s="58">
        <f>J23-O23</f>
        <v>427</v>
      </c>
      <c r="G23" s="58"/>
      <c r="H23" s="23">
        <v>143</v>
      </c>
      <c r="I23" s="58"/>
      <c r="J23" s="23">
        <f>573+358</f>
        <v>931</v>
      </c>
      <c r="K23" s="58"/>
      <c r="L23" s="23">
        <v>4964</v>
      </c>
      <c r="O23" s="198">
        <f>411+93</f>
        <v>504</v>
      </c>
      <c r="R23" s="128"/>
      <c r="S23" s="140"/>
    </row>
    <row r="24" spans="1:19" s="12" customFormat="1" ht="15" customHeight="1">
      <c r="A24" s="239" t="s">
        <v>353</v>
      </c>
      <c r="B24" s="239"/>
      <c r="C24" s="239"/>
      <c r="D24" s="239"/>
      <c r="E24" s="36"/>
      <c r="F24" s="58">
        <f>J24-O24</f>
        <v>-2972</v>
      </c>
      <c r="G24" s="58"/>
      <c r="H24" s="58">
        <v>-810</v>
      </c>
      <c r="I24" s="58"/>
      <c r="J24" s="58">
        <v>-4944</v>
      </c>
      <c r="K24" s="58"/>
      <c r="L24" s="58">
        <v>-7235</v>
      </c>
      <c r="O24" s="196">
        <v>-1972</v>
      </c>
      <c r="R24" s="128"/>
      <c r="S24" s="140"/>
    </row>
    <row r="25" spans="1:19" s="2" customFormat="1" ht="15" customHeight="1">
      <c r="A25" s="224" t="s">
        <v>354</v>
      </c>
      <c r="B25" s="250"/>
      <c r="C25" s="250"/>
      <c r="D25" s="250"/>
      <c r="F25" s="58">
        <f>J25-O25</f>
        <v>-442</v>
      </c>
      <c r="G25" s="58"/>
      <c r="H25" s="23">
        <v>-9283</v>
      </c>
      <c r="I25" s="58"/>
      <c r="J25" s="23">
        <v>-782</v>
      </c>
      <c r="K25" s="58"/>
      <c r="L25" s="23">
        <v>-9896</v>
      </c>
      <c r="O25" s="198">
        <v>-340</v>
      </c>
      <c r="R25" s="21"/>
      <c r="S25" s="140"/>
    </row>
    <row r="26" spans="1:19" s="2" customFormat="1" ht="15" customHeight="1">
      <c r="A26" s="224" t="s">
        <v>124</v>
      </c>
      <c r="B26" s="250"/>
      <c r="C26" s="250"/>
      <c r="D26" s="250"/>
      <c r="F26" s="58">
        <f>J26-O26</f>
        <v>53</v>
      </c>
      <c r="G26" s="58"/>
      <c r="H26" s="23">
        <v>-51</v>
      </c>
      <c r="I26" s="58"/>
      <c r="J26" s="23">
        <v>-1011</v>
      </c>
      <c r="K26" s="58"/>
      <c r="L26" s="23">
        <v>-401</v>
      </c>
      <c r="O26" s="198">
        <v>-1064</v>
      </c>
      <c r="R26" s="21"/>
      <c r="S26" s="140"/>
    </row>
    <row r="27" spans="6:19" s="2" customFormat="1" ht="15" customHeight="1">
      <c r="F27" s="84"/>
      <c r="G27" s="58"/>
      <c r="H27" s="84"/>
      <c r="I27" s="58"/>
      <c r="J27" s="84"/>
      <c r="K27" s="58"/>
      <c r="L27" s="84"/>
      <c r="O27" s="199"/>
      <c r="R27" s="21"/>
      <c r="S27" s="140"/>
    </row>
    <row r="28" spans="1:19" s="12" customFormat="1" ht="15" customHeight="1">
      <c r="A28" s="240" t="s">
        <v>62</v>
      </c>
      <c r="B28" s="240"/>
      <c r="C28" s="240"/>
      <c r="D28" s="240"/>
      <c r="E28" s="240"/>
      <c r="F28" s="85">
        <f>SUM(F21:F26)</f>
        <v>14876</v>
      </c>
      <c r="G28" s="58"/>
      <c r="H28" s="85">
        <f>SUM(H21:H26)</f>
        <v>13351</v>
      </c>
      <c r="I28" s="58"/>
      <c r="J28" s="85">
        <f>SUM(J21:J26)</f>
        <v>44248</v>
      </c>
      <c r="K28" s="58"/>
      <c r="L28" s="85">
        <f>SUM(L21:L26)</f>
        <v>28187</v>
      </c>
      <c r="O28" s="200">
        <f>SUM(O21:O26)</f>
        <v>29372</v>
      </c>
      <c r="R28" s="128"/>
      <c r="S28" s="140"/>
    </row>
    <row r="29" spans="1:19" s="12" customFormat="1" ht="30" customHeight="1" hidden="1">
      <c r="A29" s="226" t="s">
        <v>87</v>
      </c>
      <c r="B29" s="226"/>
      <c r="C29" s="224"/>
      <c r="D29" s="224"/>
      <c r="E29" s="36"/>
      <c r="F29" s="86">
        <v>0</v>
      </c>
      <c r="G29" s="87"/>
      <c r="H29" s="86">
        <v>0</v>
      </c>
      <c r="I29" s="87"/>
      <c r="J29" s="86">
        <v>0</v>
      </c>
      <c r="K29" s="87"/>
      <c r="L29" s="86">
        <v>0</v>
      </c>
      <c r="O29" s="195">
        <v>0</v>
      </c>
      <c r="R29" s="128"/>
      <c r="S29" s="140"/>
    </row>
    <row r="30" spans="1:19" s="12" customFormat="1" ht="15" customHeight="1">
      <c r="A30" s="226" t="s">
        <v>139</v>
      </c>
      <c r="B30" s="226"/>
      <c r="C30" s="224"/>
      <c r="D30" s="224"/>
      <c r="E30" s="88"/>
      <c r="F30" s="58">
        <f>J30-O30</f>
        <v>-2331</v>
      </c>
      <c r="G30" s="58"/>
      <c r="H30" s="85">
        <v>-2358</v>
      </c>
      <c r="I30" s="58"/>
      <c r="J30" s="85">
        <v>-4506</v>
      </c>
      <c r="K30" s="58"/>
      <c r="L30" s="85">
        <v>-3942</v>
      </c>
      <c r="O30" s="200">
        <v>-2175</v>
      </c>
      <c r="R30" s="128"/>
      <c r="S30" s="140"/>
    </row>
    <row r="31" spans="1:19" s="2" customFormat="1" ht="15" customHeight="1">
      <c r="A31" s="83"/>
      <c r="B31" s="83"/>
      <c r="C31" s="83"/>
      <c r="D31" s="83"/>
      <c r="E31" s="36"/>
      <c r="F31" s="80"/>
      <c r="G31" s="58"/>
      <c r="H31" s="80"/>
      <c r="I31" s="58"/>
      <c r="J31" s="80"/>
      <c r="K31" s="58"/>
      <c r="L31" s="80"/>
      <c r="O31" s="197"/>
      <c r="R31" s="21"/>
      <c r="S31" s="140"/>
    </row>
    <row r="32" spans="1:19" s="12" customFormat="1" ht="15" customHeight="1">
      <c r="A32" s="225" t="s">
        <v>138</v>
      </c>
      <c r="B32" s="251"/>
      <c r="C32" s="251"/>
      <c r="D32" s="251"/>
      <c r="E32" s="36"/>
      <c r="F32" s="85">
        <f>SUM(F28:F30)</f>
        <v>12545</v>
      </c>
      <c r="G32" s="58"/>
      <c r="H32" s="85">
        <f>SUM(H28:H30)</f>
        <v>10993</v>
      </c>
      <c r="I32" s="58"/>
      <c r="J32" s="85">
        <f>SUM(J28:J30)</f>
        <v>39742</v>
      </c>
      <c r="K32" s="58"/>
      <c r="L32" s="85">
        <f>SUM(L28:L30)</f>
        <v>24245</v>
      </c>
      <c r="O32" s="200">
        <f>SUM(O28:O30)</f>
        <v>27197</v>
      </c>
      <c r="R32" s="128"/>
      <c r="S32" s="140"/>
    </row>
    <row r="33" spans="1:19" ht="15" customHeight="1">
      <c r="A33" s="244" t="s">
        <v>357</v>
      </c>
      <c r="B33" s="245"/>
      <c r="C33" s="245"/>
      <c r="D33" s="245"/>
      <c r="E33" s="12"/>
      <c r="F33" s="58">
        <f>J33-O33</f>
        <v>-3374</v>
      </c>
      <c r="G33" s="58"/>
      <c r="H33" s="90">
        <v>-1111</v>
      </c>
      <c r="I33" s="58"/>
      <c r="J33" s="90">
        <v>-9441</v>
      </c>
      <c r="K33" s="58"/>
      <c r="L33" s="90">
        <v>-5369</v>
      </c>
      <c r="O33" s="201">
        <v>-6067</v>
      </c>
      <c r="R33" s="143"/>
      <c r="S33" s="140"/>
    </row>
    <row r="34" spans="1:19" s="2" customFormat="1" ht="15" customHeight="1">
      <c r="A34" s="244"/>
      <c r="B34" s="245"/>
      <c r="C34" s="245"/>
      <c r="D34" s="245"/>
      <c r="E34" s="18"/>
      <c r="F34" s="91"/>
      <c r="G34" s="58"/>
      <c r="H34" s="91"/>
      <c r="I34" s="58"/>
      <c r="J34" s="91"/>
      <c r="K34" s="58"/>
      <c r="L34" s="91"/>
      <c r="O34" s="202"/>
      <c r="R34" s="21"/>
      <c r="S34" s="140"/>
    </row>
    <row r="35" spans="1:20" s="12" customFormat="1" ht="43.5" customHeight="1" thickBot="1">
      <c r="A35" s="225" t="s">
        <v>339</v>
      </c>
      <c r="B35" s="225"/>
      <c r="C35" s="225"/>
      <c r="D35" s="225"/>
      <c r="E35" s="9"/>
      <c r="F35" s="57">
        <f>SUM(F32:F34)</f>
        <v>9171</v>
      </c>
      <c r="G35" s="58"/>
      <c r="H35" s="57">
        <f>SUM(H32:H33)</f>
        <v>9882</v>
      </c>
      <c r="I35" s="58"/>
      <c r="J35" s="57">
        <f>SUM(J32:J34)</f>
        <v>30301</v>
      </c>
      <c r="K35" s="58"/>
      <c r="L35" s="57">
        <f>SUM(L32:L33)</f>
        <v>18876</v>
      </c>
      <c r="O35" s="203">
        <f>SUM(O32:O34)</f>
        <v>21130</v>
      </c>
      <c r="R35" s="128"/>
      <c r="S35" s="140"/>
      <c r="T35" s="139"/>
    </row>
    <row r="36" spans="1:20" s="12" customFormat="1" ht="15" customHeight="1" thickTop="1">
      <c r="A36" s="89"/>
      <c r="B36" s="89"/>
      <c r="C36" s="89"/>
      <c r="D36" s="89"/>
      <c r="E36" s="9"/>
      <c r="F36" s="58"/>
      <c r="G36" s="58"/>
      <c r="H36" s="58"/>
      <c r="I36" s="58"/>
      <c r="J36" s="58"/>
      <c r="K36" s="58"/>
      <c r="L36" s="58"/>
      <c r="O36" s="196"/>
      <c r="R36" s="128"/>
      <c r="S36" s="140"/>
      <c r="T36" s="139"/>
    </row>
    <row r="37" spans="1:19" s="12" customFormat="1" ht="15" customHeight="1">
      <c r="A37" s="89"/>
      <c r="B37" s="89"/>
      <c r="C37" s="89"/>
      <c r="D37" s="89"/>
      <c r="E37" s="9"/>
      <c r="F37" s="58"/>
      <c r="G37" s="58"/>
      <c r="H37" s="58"/>
      <c r="I37" s="58"/>
      <c r="J37" s="58"/>
      <c r="K37" s="58"/>
      <c r="L37" s="58"/>
      <c r="O37" s="196"/>
      <c r="R37" s="128"/>
      <c r="S37" s="128"/>
    </row>
    <row r="38" spans="1:19" s="12" customFormat="1" ht="15" customHeight="1">
      <c r="A38" s="225" t="s">
        <v>63</v>
      </c>
      <c r="B38" s="225"/>
      <c r="C38" s="225"/>
      <c r="D38" s="225"/>
      <c r="E38" s="9"/>
      <c r="F38" s="58"/>
      <c r="G38" s="58"/>
      <c r="H38" s="58"/>
      <c r="I38" s="58"/>
      <c r="J38" s="58"/>
      <c r="K38" s="58"/>
      <c r="L38" s="58"/>
      <c r="O38" s="196"/>
      <c r="R38" s="128"/>
      <c r="S38" s="128"/>
    </row>
    <row r="39" spans="1:19" s="12" customFormat="1" ht="15" customHeight="1">
      <c r="A39" s="83"/>
      <c r="B39" s="83"/>
      <c r="C39" s="224" t="s">
        <v>64</v>
      </c>
      <c r="D39" s="224"/>
      <c r="E39" s="9"/>
      <c r="F39" s="58">
        <f>J39-O39</f>
        <v>7609</v>
      </c>
      <c r="G39" s="58"/>
      <c r="H39" s="58">
        <v>10046</v>
      </c>
      <c r="I39" s="58"/>
      <c r="J39" s="58">
        <v>25399</v>
      </c>
      <c r="K39" s="58"/>
      <c r="L39" s="58">
        <v>18420</v>
      </c>
      <c r="O39" s="196">
        <v>17790</v>
      </c>
      <c r="R39" s="128"/>
      <c r="S39" s="140"/>
    </row>
    <row r="40" spans="1:19" s="12" customFormat="1" ht="15" customHeight="1">
      <c r="A40" s="83"/>
      <c r="B40" s="83"/>
      <c r="C40" s="224" t="s">
        <v>328</v>
      </c>
      <c r="D40" s="224"/>
      <c r="E40" s="9"/>
      <c r="F40" s="58">
        <f>J40-O40</f>
        <v>1562</v>
      </c>
      <c r="G40" s="58"/>
      <c r="H40" s="65">
        <v>-164</v>
      </c>
      <c r="I40" s="58"/>
      <c r="J40" s="65">
        <v>4902</v>
      </c>
      <c r="K40" s="58"/>
      <c r="L40" s="65">
        <v>456</v>
      </c>
      <c r="O40" s="204">
        <v>3340</v>
      </c>
      <c r="R40" s="128"/>
      <c r="S40" s="140"/>
    </row>
    <row r="41" spans="1:19" s="2" customFormat="1" ht="15" customHeight="1">
      <c r="A41" s="18"/>
      <c r="B41" s="18"/>
      <c r="C41" s="18"/>
      <c r="D41" s="18"/>
      <c r="E41" s="18"/>
      <c r="F41" s="26"/>
      <c r="G41" s="58"/>
      <c r="H41" s="26"/>
      <c r="I41" s="58"/>
      <c r="J41" s="26"/>
      <c r="K41" s="58"/>
      <c r="L41" s="26"/>
      <c r="O41" s="205"/>
      <c r="R41" s="21"/>
      <c r="S41" s="140"/>
    </row>
    <row r="42" spans="1:19" s="2" customFormat="1" ht="27" customHeight="1" thickBot="1">
      <c r="A42" s="225" t="s">
        <v>331</v>
      </c>
      <c r="B42" s="225"/>
      <c r="C42" s="225"/>
      <c r="D42" s="225"/>
      <c r="E42" s="9"/>
      <c r="F42" s="57">
        <f>SUM(F39:F41)</f>
        <v>9171</v>
      </c>
      <c r="G42" s="58"/>
      <c r="H42" s="57">
        <f>SUM(H39:H41)</f>
        <v>9882</v>
      </c>
      <c r="I42" s="58"/>
      <c r="J42" s="57">
        <f>SUM(J39:J41)</f>
        <v>30301</v>
      </c>
      <c r="K42" s="58"/>
      <c r="L42" s="57">
        <f>SUM(L39:L41)</f>
        <v>18876</v>
      </c>
      <c r="O42" s="203">
        <f>SUM(O39:O41)</f>
        <v>21130</v>
      </c>
      <c r="R42" s="21"/>
      <c r="S42" s="140"/>
    </row>
    <row r="43" spans="1:19" s="2" customFormat="1" ht="15" customHeight="1" thickTop="1">
      <c r="A43" s="12"/>
      <c r="B43" s="12"/>
      <c r="C43" s="9"/>
      <c r="D43" s="81"/>
      <c r="E43" s="81"/>
      <c r="F43" s="218">
        <f>F35-F42</f>
        <v>0</v>
      </c>
      <c r="G43" s="219"/>
      <c r="H43" s="218">
        <f>H35-H42</f>
        <v>0</v>
      </c>
      <c r="I43" s="219"/>
      <c r="J43" s="218">
        <f>J35-J42</f>
        <v>0</v>
      </c>
      <c r="K43" s="219"/>
      <c r="L43" s="218">
        <f>L35-L42</f>
        <v>0</v>
      </c>
      <c r="O43" s="153">
        <f>O35-O42</f>
        <v>0</v>
      </c>
      <c r="R43" s="21"/>
      <c r="S43" s="21"/>
    </row>
    <row r="44" spans="1:15" s="2" customFormat="1" ht="15" customHeight="1">
      <c r="A44" s="236" t="s">
        <v>30</v>
      </c>
      <c r="B44" s="236"/>
      <c r="C44" s="225"/>
      <c r="D44" s="225"/>
      <c r="E44" s="81"/>
      <c r="F44" s="23"/>
      <c r="G44" s="58"/>
      <c r="H44" s="23"/>
      <c r="I44" s="58"/>
      <c r="J44" s="23"/>
      <c r="K44" s="58"/>
      <c r="L44" s="23"/>
      <c r="O44" s="198"/>
    </row>
    <row r="45" spans="2:15" s="2" customFormat="1" ht="15" customHeight="1" thickBot="1">
      <c r="B45" s="226" t="s">
        <v>158</v>
      </c>
      <c r="C45" s="228"/>
      <c r="D45" s="228"/>
      <c r="E45" s="147"/>
      <c r="F45" s="48">
        <f>'Notes (Pursuant to Bursa Malay)'!I115</f>
        <v>1.5598762677197866</v>
      </c>
      <c r="G45" s="58"/>
      <c r="H45" s="48">
        <f>'Notes (Pursuant to Bursa Malay)'!K115</f>
        <v>2.0601094240880644</v>
      </c>
      <c r="I45" s="58"/>
      <c r="J45" s="48">
        <f>'Notes (Pursuant to Bursa Malay)'!M115</f>
        <v>5.206899372297918</v>
      </c>
      <c r="K45" s="58"/>
      <c r="L45" s="48">
        <f>'Notes (Pursuant to Bursa Malay)'!O115</f>
        <v>3.7773457686344956</v>
      </c>
      <c r="O45" s="206">
        <f>'Notes (Pursuant to Bursa Malay)'!R115</f>
        <v>0</v>
      </c>
    </row>
    <row r="46" spans="2:15" s="2" customFormat="1" ht="15" customHeight="1" thickBot="1">
      <c r="B46" s="226" t="s">
        <v>173</v>
      </c>
      <c r="C46" s="227"/>
      <c r="D46" s="227"/>
      <c r="E46" s="9"/>
      <c r="F46" s="48">
        <f>'Notes (Pursuant to Bursa Malay)'!I125</f>
        <v>1.5598762677197866</v>
      </c>
      <c r="G46" s="58"/>
      <c r="H46" s="48">
        <f>'Notes (Pursuant to Bursa Malay)'!K125</f>
        <v>2.0601094240880644</v>
      </c>
      <c r="I46" s="58"/>
      <c r="J46" s="48">
        <f>'Notes (Pursuant to Bursa Malay)'!M125</f>
        <v>5.206899372297918</v>
      </c>
      <c r="K46" s="58"/>
      <c r="L46" s="48">
        <f>'Notes (Pursuant to Bursa Malay)'!O125</f>
        <v>3.7773457686344956</v>
      </c>
      <c r="O46" s="206">
        <f>'Notes (Pursuant to Bursa Malay)'!R125</f>
        <v>0</v>
      </c>
    </row>
    <row r="47" spans="3:12" s="2" customFormat="1" ht="15" customHeight="1">
      <c r="C47" s="81"/>
      <c r="D47" s="81"/>
      <c r="F47" s="22"/>
      <c r="G47" s="22"/>
      <c r="H47" s="29"/>
      <c r="I47" s="31"/>
      <c r="J47" s="23"/>
      <c r="K47" s="23"/>
      <c r="L47" s="31"/>
    </row>
    <row r="48" spans="1:12" s="2" customFormat="1" ht="21.75" customHeight="1">
      <c r="A48" s="12" t="s">
        <v>352</v>
      </c>
      <c r="B48" s="12"/>
      <c r="C48" s="12"/>
      <c r="D48" s="242"/>
      <c r="E48" s="243"/>
      <c r="F48" s="243"/>
      <c r="G48" s="243"/>
      <c r="H48" s="243"/>
      <c r="I48" s="243"/>
      <c r="J48" s="243"/>
      <c r="K48" s="243"/>
      <c r="L48" s="243"/>
    </row>
    <row r="49" spans="1:12" s="2" customFormat="1" ht="43.5" customHeight="1">
      <c r="A49" s="12"/>
      <c r="B49" s="12" t="s">
        <v>355</v>
      </c>
      <c r="C49" s="12"/>
      <c r="D49" s="242" t="s">
        <v>375</v>
      </c>
      <c r="E49" s="243"/>
      <c r="F49" s="243"/>
      <c r="G49" s="243"/>
      <c r="H49" s="243"/>
      <c r="I49" s="243"/>
      <c r="J49" s="243"/>
      <c r="K49" s="243"/>
      <c r="L49" s="243"/>
    </row>
    <row r="50" spans="1:12" s="2" customFormat="1" ht="42" customHeight="1">
      <c r="A50" s="12"/>
      <c r="B50" s="12" t="s">
        <v>356</v>
      </c>
      <c r="C50" s="12"/>
      <c r="D50" s="242" t="s">
        <v>374</v>
      </c>
      <c r="E50" s="243"/>
      <c r="F50" s="243"/>
      <c r="G50" s="243"/>
      <c r="H50" s="243"/>
      <c r="I50" s="243"/>
      <c r="J50" s="243"/>
      <c r="K50" s="243"/>
      <c r="L50" s="243"/>
    </row>
    <row r="51" spans="1:12" s="2" customFormat="1" ht="21.75" customHeight="1">
      <c r="A51" s="12"/>
      <c r="B51" s="12"/>
      <c r="C51" s="12"/>
      <c r="D51" s="59"/>
      <c r="E51" s="142"/>
      <c r="F51" s="142"/>
      <c r="G51" s="142"/>
      <c r="H51" s="142"/>
      <c r="I51" s="142"/>
      <c r="J51" s="142"/>
      <c r="K51" s="142"/>
      <c r="L51" s="142"/>
    </row>
    <row r="52" spans="3:12" s="2" customFormat="1" ht="15" customHeight="1" hidden="1">
      <c r="C52" s="81"/>
      <c r="D52" s="81"/>
      <c r="F52" s="23"/>
      <c r="G52" s="23"/>
      <c r="H52" s="31"/>
      <c r="I52" s="31"/>
      <c r="J52" s="23"/>
      <c r="K52" s="23"/>
      <c r="L52" s="31"/>
    </row>
    <row r="53" spans="1:12" s="2" customFormat="1" ht="45" customHeight="1">
      <c r="A53" s="248" t="s">
        <v>320</v>
      </c>
      <c r="B53" s="249"/>
      <c r="C53" s="249"/>
      <c r="D53" s="249"/>
      <c r="E53" s="249"/>
      <c r="F53" s="249"/>
      <c r="G53" s="249"/>
      <c r="H53" s="249"/>
      <c r="I53" s="249"/>
      <c r="J53" s="249"/>
      <c r="K53" s="249"/>
      <c r="L53" s="249"/>
    </row>
    <row r="54" spans="6:7" s="49" customFormat="1" ht="15" customHeight="1">
      <c r="F54" s="50"/>
      <c r="G54" s="50"/>
    </row>
    <row r="55" spans="1:12" s="12" customFormat="1" ht="15" customHeight="1">
      <c r="A55" s="224"/>
      <c r="B55" s="224"/>
      <c r="C55" s="224"/>
      <c r="D55" s="224"/>
      <c r="E55" s="88"/>
      <c r="F55" s="85"/>
      <c r="G55" s="85"/>
      <c r="H55" s="148"/>
      <c r="I55" s="148"/>
      <c r="J55" s="85"/>
      <c r="K55" s="85"/>
      <c r="L55" s="148"/>
    </row>
    <row r="56" spans="1:12" s="49" customFormat="1" ht="60" customHeight="1">
      <c r="A56" s="51"/>
      <c r="B56" s="149"/>
      <c r="C56" s="235"/>
      <c r="D56" s="241"/>
      <c r="E56" s="241"/>
      <c r="F56" s="241"/>
      <c r="G56" s="241"/>
      <c r="H56" s="241"/>
      <c r="I56" s="241"/>
      <c r="J56" s="241"/>
      <c r="K56" s="241"/>
      <c r="L56" s="241"/>
    </row>
    <row r="57" spans="1:12" s="49" customFormat="1" ht="15" customHeight="1">
      <c r="A57" s="51"/>
      <c r="B57" s="51"/>
      <c r="C57" s="51"/>
      <c r="F57" s="52"/>
      <c r="G57" s="52"/>
      <c r="H57" s="53"/>
      <c r="J57" s="52"/>
      <c r="K57" s="52"/>
      <c r="L57" s="53"/>
    </row>
    <row r="58" spans="1:18" ht="15" customHeight="1">
      <c r="A58" s="238"/>
      <c r="B58" s="238"/>
      <c r="C58" s="238"/>
      <c r="D58" s="238"/>
      <c r="E58" s="238"/>
      <c r="F58" s="238"/>
      <c r="G58" s="238"/>
      <c r="H58" s="238"/>
      <c r="I58" s="238"/>
      <c r="J58" s="238"/>
      <c r="K58" s="238"/>
      <c r="L58" s="238"/>
      <c r="M58" s="238"/>
      <c r="N58" s="238"/>
      <c r="O58" s="238"/>
      <c r="P58" s="238"/>
      <c r="Q58" s="238"/>
      <c r="R58" s="238"/>
    </row>
    <row r="59" spans="1:18" ht="15" customHeight="1">
      <c r="A59" s="11"/>
      <c r="B59" s="11"/>
      <c r="C59" s="11"/>
      <c r="D59" s="11"/>
      <c r="E59" s="11"/>
      <c r="F59" s="11"/>
      <c r="G59" s="11"/>
      <c r="H59" s="11"/>
      <c r="I59" s="11"/>
      <c r="J59" s="11"/>
      <c r="K59" s="11"/>
      <c r="L59" s="11"/>
      <c r="M59" s="11"/>
      <c r="N59" s="11"/>
      <c r="O59" s="11"/>
      <c r="P59" s="92"/>
      <c r="Q59" s="92"/>
      <c r="R59" s="92"/>
    </row>
    <row r="60" spans="1:18" ht="15" customHeight="1">
      <c r="A60" s="235"/>
      <c r="B60" s="235"/>
      <c r="C60" s="235"/>
      <c r="D60" s="235"/>
      <c r="E60" s="235"/>
      <c r="F60" s="235"/>
      <c r="G60" s="235"/>
      <c r="H60" s="235"/>
      <c r="I60" s="235"/>
      <c r="J60" s="235"/>
      <c r="K60" s="235"/>
      <c r="L60" s="235"/>
      <c r="M60" s="14"/>
      <c r="N60" s="14"/>
      <c r="O60" s="14"/>
      <c r="P60" s="92"/>
      <c r="Q60" s="92"/>
      <c r="R60" s="92"/>
    </row>
    <row r="61" spans="1:18" ht="15" customHeight="1">
      <c r="A61" s="14"/>
      <c r="B61" s="14"/>
      <c r="C61" s="14"/>
      <c r="D61" s="14"/>
      <c r="E61" s="14"/>
      <c r="F61" s="14"/>
      <c r="G61" s="14"/>
      <c r="H61" s="14"/>
      <c r="I61" s="14"/>
      <c r="J61" s="14"/>
      <c r="K61" s="14"/>
      <c r="L61" s="14"/>
      <c r="M61" s="14"/>
      <c r="N61" s="14"/>
      <c r="O61" s="14"/>
      <c r="P61" s="2"/>
      <c r="Q61" s="2"/>
      <c r="R61" s="2"/>
    </row>
    <row r="62" spans="1:18" ht="15" customHeight="1">
      <c r="A62" s="3"/>
      <c r="B62" s="3"/>
      <c r="C62" s="3"/>
      <c r="D62" s="2"/>
      <c r="E62" s="2"/>
      <c r="F62" s="2"/>
      <c r="G62" s="2"/>
      <c r="H62" s="2"/>
      <c r="I62" s="2"/>
      <c r="J62" s="2"/>
      <c r="K62" s="2"/>
      <c r="L62" s="2"/>
      <c r="M62" s="2"/>
      <c r="N62" s="2"/>
      <c r="O62" s="31"/>
      <c r="P62" s="2"/>
      <c r="Q62" s="2"/>
      <c r="R62" s="2"/>
    </row>
    <row r="63" spans="1:18" ht="15" customHeight="1">
      <c r="A63" s="2"/>
      <c r="B63" s="2"/>
      <c r="C63" s="2"/>
      <c r="D63" s="2"/>
      <c r="E63" s="2"/>
      <c r="F63" s="2"/>
      <c r="G63" s="2"/>
      <c r="H63" s="2"/>
      <c r="I63" s="2"/>
      <c r="J63" s="2"/>
      <c r="K63" s="2"/>
      <c r="L63" s="2"/>
      <c r="M63" s="2"/>
      <c r="N63" s="2"/>
      <c r="O63" s="31"/>
      <c r="P63" s="2"/>
      <c r="Q63" s="2"/>
      <c r="R63" s="2"/>
    </row>
    <row r="64" spans="1:18" ht="15" customHeight="1">
      <c r="A64" s="235"/>
      <c r="B64" s="235"/>
      <c r="C64" s="235"/>
      <c r="D64" s="235"/>
      <c r="E64" s="235"/>
      <c r="F64" s="235"/>
      <c r="G64" s="235"/>
      <c r="H64" s="235"/>
      <c r="I64" s="235"/>
      <c r="J64" s="235"/>
      <c r="K64" s="235"/>
      <c r="L64" s="235"/>
      <c r="M64" s="14"/>
      <c r="N64" s="14"/>
      <c r="O64" s="14"/>
      <c r="P64" s="92"/>
      <c r="Q64" s="92"/>
      <c r="R64" s="92"/>
    </row>
    <row r="65" spans="3:7" ht="15" customHeight="1">
      <c r="C65" s="92"/>
      <c r="D65" s="92"/>
      <c r="F65" s="26"/>
      <c r="G65" s="26"/>
    </row>
    <row r="66" spans="1:18" ht="15" customHeight="1">
      <c r="A66" s="3"/>
      <c r="B66" s="3"/>
      <c r="C66" s="3"/>
      <c r="D66" s="3"/>
      <c r="E66" s="2"/>
      <c r="F66" s="2"/>
      <c r="G66" s="2"/>
      <c r="H66" s="2"/>
      <c r="I66" s="2"/>
      <c r="J66" s="2"/>
      <c r="K66" s="2"/>
      <c r="L66" s="2"/>
      <c r="M66" s="2"/>
      <c r="N66" s="2"/>
      <c r="O66" s="31"/>
      <c r="P66" s="2"/>
      <c r="Q66" s="2"/>
      <c r="R66" s="2"/>
    </row>
    <row r="67" spans="1:18" ht="15" customHeight="1">
      <c r="A67" s="2"/>
      <c r="B67" s="2"/>
      <c r="C67" s="2"/>
      <c r="D67" s="2"/>
      <c r="E67" s="2"/>
      <c r="F67" s="2"/>
      <c r="G67" s="2"/>
      <c r="H67" s="2"/>
      <c r="I67" s="2"/>
      <c r="J67" s="2"/>
      <c r="K67" s="2"/>
      <c r="L67" s="2"/>
      <c r="M67" s="2"/>
      <c r="N67" s="2"/>
      <c r="O67" s="31"/>
      <c r="P67" s="2"/>
      <c r="Q67" s="2"/>
      <c r="R67" s="2"/>
    </row>
    <row r="68" spans="1:18" ht="15" customHeight="1">
      <c r="A68" s="235"/>
      <c r="B68" s="235"/>
      <c r="C68" s="235"/>
      <c r="D68" s="235"/>
      <c r="E68" s="235"/>
      <c r="F68" s="235"/>
      <c r="G68" s="235"/>
      <c r="H68" s="235"/>
      <c r="I68" s="235"/>
      <c r="J68" s="235"/>
      <c r="K68" s="235"/>
      <c r="L68" s="235"/>
      <c r="M68" s="14"/>
      <c r="N68" s="14"/>
      <c r="O68" s="14"/>
      <c r="P68" s="92"/>
      <c r="Q68" s="92"/>
      <c r="R68" s="92"/>
    </row>
    <row r="69" spans="3:7" ht="15" customHeight="1">
      <c r="C69" s="92"/>
      <c r="D69" s="92"/>
      <c r="F69" s="26"/>
      <c r="G69" s="26"/>
    </row>
    <row r="70" spans="1:18" ht="15" customHeight="1">
      <c r="A70" s="3"/>
      <c r="B70" s="3"/>
      <c r="C70" s="3"/>
      <c r="D70" s="2"/>
      <c r="E70" s="2"/>
      <c r="F70" s="2"/>
      <c r="G70" s="2"/>
      <c r="H70" s="2"/>
      <c r="I70" s="2"/>
      <c r="J70" s="2"/>
      <c r="K70" s="2"/>
      <c r="L70" s="2"/>
      <c r="M70" s="2"/>
      <c r="N70" s="2"/>
      <c r="O70" s="2"/>
      <c r="P70" s="2"/>
      <c r="Q70" s="2"/>
      <c r="R70" s="2"/>
    </row>
    <row r="71" spans="1:18" ht="15" customHeight="1">
      <c r="A71" s="3"/>
      <c r="B71" s="3"/>
      <c r="C71" s="3"/>
      <c r="D71" s="2"/>
      <c r="E71" s="2"/>
      <c r="F71" s="2"/>
      <c r="G71" s="2"/>
      <c r="H71" s="2"/>
      <c r="I71" s="2"/>
      <c r="J71" s="2"/>
      <c r="K71" s="2"/>
      <c r="L71" s="2"/>
      <c r="M71" s="2"/>
      <c r="N71" s="2"/>
      <c r="O71" s="2"/>
      <c r="P71" s="2"/>
      <c r="Q71" s="2"/>
      <c r="R71" s="2"/>
    </row>
    <row r="72" spans="1:18" ht="15" customHeight="1">
      <c r="A72" s="237"/>
      <c r="B72" s="237"/>
      <c r="C72" s="237"/>
      <c r="D72" s="237"/>
      <c r="E72" s="237"/>
      <c r="F72" s="237"/>
      <c r="G72" s="237"/>
      <c r="H72" s="237"/>
      <c r="I72" s="237"/>
      <c r="J72" s="237"/>
      <c r="K72" s="237"/>
      <c r="L72" s="237"/>
      <c r="M72" s="92"/>
      <c r="N72" s="92"/>
      <c r="O72" s="92"/>
      <c r="P72" s="92"/>
      <c r="Q72" s="92"/>
      <c r="R72" s="92"/>
    </row>
    <row r="73" spans="1:18" ht="15" customHeight="1">
      <c r="A73" s="2"/>
      <c r="B73" s="2"/>
      <c r="C73" s="2"/>
      <c r="D73" s="2"/>
      <c r="E73" s="2"/>
      <c r="F73" s="2"/>
      <c r="G73" s="2"/>
      <c r="H73" s="2"/>
      <c r="I73" s="2"/>
      <c r="J73" s="2"/>
      <c r="K73" s="2"/>
      <c r="L73" s="2"/>
      <c r="M73" s="2"/>
      <c r="N73" s="2"/>
      <c r="O73" s="2"/>
      <c r="P73" s="2"/>
      <c r="Q73" s="2"/>
      <c r="R73" s="2"/>
    </row>
    <row r="74" spans="1:18" ht="15" customHeight="1">
      <c r="A74" s="237"/>
      <c r="B74" s="237"/>
      <c r="C74" s="237"/>
      <c r="D74" s="237"/>
      <c r="E74" s="237"/>
      <c r="F74" s="237"/>
      <c r="G74" s="237"/>
      <c r="H74" s="237"/>
      <c r="I74" s="237"/>
      <c r="J74" s="237"/>
      <c r="K74" s="237"/>
      <c r="L74" s="237"/>
      <c r="M74" s="14"/>
      <c r="N74" s="14"/>
      <c r="O74" s="14"/>
      <c r="P74" s="2"/>
      <c r="Q74" s="2"/>
      <c r="R74" s="2"/>
    </row>
    <row r="76" ht="15" customHeight="1">
      <c r="A76" s="3"/>
    </row>
    <row r="78" spans="1:12" ht="15" customHeight="1">
      <c r="A78" s="235"/>
      <c r="B78" s="235"/>
      <c r="C78" s="235"/>
      <c r="D78" s="235"/>
      <c r="E78" s="235"/>
      <c r="F78" s="235"/>
      <c r="G78" s="235"/>
      <c r="H78" s="235"/>
      <c r="I78" s="235"/>
      <c r="J78" s="235"/>
      <c r="K78" s="235"/>
      <c r="L78" s="235"/>
    </row>
    <row r="79" spans="3:20" s="2" customFormat="1" ht="15" customHeight="1">
      <c r="C79" s="18"/>
      <c r="D79" s="18"/>
      <c r="E79" s="18"/>
      <c r="F79" s="18"/>
      <c r="G79" s="18"/>
      <c r="H79" s="18"/>
      <c r="I79" s="18"/>
      <c r="J79" s="18"/>
      <c r="K79" s="18"/>
      <c r="L79" s="18"/>
      <c r="M79" s="18"/>
      <c r="N79" s="18"/>
      <c r="O79" s="18"/>
      <c r="P79" s="18"/>
      <c r="Q79" s="18"/>
      <c r="R79" s="18"/>
      <c r="S79" s="18"/>
      <c r="T79" s="18"/>
    </row>
    <row r="80" spans="3:20" s="2" customFormat="1" ht="15" customHeight="1">
      <c r="C80" s="18"/>
      <c r="D80" s="18"/>
      <c r="E80" s="18"/>
      <c r="F80" s="18"/>
      <c r="G80" s="18"/>
      <c r="H80" s="18"/>
      <c r="I80" s="18"/>
      <c r="J80" s="18"/>
      <c r="K80" s="18"/>
      <c r="L80" s="18"/>
      <c r="M80" s="18"/>
      <c r="N80" s="18"/>
      <c r="O80" s="18"/>
      <c r="P80" s="18"/>
      <c r="Q80" s="18"/>
      <c r="R80" s="18"/>
      <c r="S80" s="18"/>
      <c r="T80" s="18"/>
    </row>
    <row r="81" spans="10:11" s="2" customFormat="1" ht="15" customHeight="1">
      <c r="J81" s="47"/>
      <c r="K81" s="47"/>
    </row>
    <row r="82" spans="10:11" s="2" customFormat="1" ht="15" customHeight="1">
      <c r="J82" s="47"/>
      <c r="K82" s="47"/>
    </row>
    <row r="83" spans="1:11" s="2" customFormat="1" ht="15" customHeight="1">
      <c r="A83" s="3"/>
      <c r="B83" s="3"/>
      <c r="J83" s="3"/>
      <c r="K83" s="3"/>
    </row>
    <row r="84" spans="2:11" s="2" customFormat="1" ht="15" customHeight="1">
      <c r="B84" s="3"/>
      <c r="C84" s="3"/>
      <c r="J84" s="3"/>
      <c r="K84" s="3"/>
    </row>
    <row r="85" s="2" customFormat="1" ht="15" customHeight="1">
      <c r="B85" s="3"/>
    </row>
  </sheetData>
  <sheetProtection/>
  <mergeCells count="42">
    <mergeCell ref="A7:L7"/>
    <mergeCell ref="F12:H12"/>
    <mergeCell ref="J12:L12"/>
    <mergeCell ref="A18:D18"/>
    <mergeCell ref="A33:D33"/>
    <mergeCell ref="A34:D34"/>
    <mergeCell ref="F11:L11"/>
    <mergeCell ref="A53:L53"/>
    <mergeCell ref="A26:D26"/>
    <mergeCell ref="A19:D19"/>
    <mergeCell ref="A29:D29"/>
    <mergeCell ref="A25:D25"/>
    <mergeCell ref="A32:D32"/>
    <mergeCell ref="A23:D23"/>
    <mergeCell ref="A24:D24"/>
    <mergeCell ref="A28:E28"/>
    <mergeCell ref="A30:D30"/>
    <mergeCell ref="A64:L64"/>
    <mergeCell ref="C56:L56"/>
    <mergeCell ref="A60:L60"/>
    <mergeCell ref="A38:D38"/>
    <mergeCell ref="D49:L49"/>
    <mergeCell ref="D50:L50"/>
    <mergeCell ref="D48:L48"/>
    <mergeCell ref="A35:D35"/>
    <mergeCell ref="A78:L78"/>
    <mergeCell ref="A44:D44"/>
    <mergeCell ref="A74:L74"/>
    <mergeCell ref="A72:L72"/>
    <mergeCell ref="A58:R58"/>
    <mergeCell ref="A68:L68"/>
    <mergeCell ref="A55:D55"/>
    <mergeCell ref="C40:D40"/>
    <mergeCell ref="A42:D42"/>
    <mergeCell ref="B46:D46"/>
    <mergeCell ref="B45:D45"/>
    <mergeCell ref="A1:L1"/>
    <mergeCell ref="A2:L2"/>
    <mergeCell ref="A3:L3"/>
    <mergeCell ref="A5:L5"/>
    <mergeCell ref="A21:D21"/>
    <mergeCell ref="C39:D39"/>
  </mergeCells>
  <printOptions horizontalCentered="1"/>
  <pageMargins left="0.5" right="0.5" top="0.75" bottom="0.75" header="0.5" footer="0.2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8"/>
  <sheetViews>
    <sheetView showGridLines="0" zoomScaleSheetLayoutView="100" zoomScalePageLayoutView="0" workbookViewId="0" topLeftCell="A1">
      <selection activeCell="B15" sqref="B15"/>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300</v>
      </c>
      <c r="B1" s="3"/>
    </row>
    <row r="3" spans="3:5" ht="15" customHeight="1">
      <c r="C3" s="56"/>
      <c r="D3" s="7"/>
      <c r="E3" s="56"/>
    </row>
    <row r="4" spans="3:5" ht="15" customHeight="1">
      <c r="C4" s="135" t="s">
        <v>299</v>
      </c>
      <c r="D4" s="7"/>
      <c r="E4" s="135" t="s">
        <v>160</v>
      </c>
    </row>
    <row r="5" spans="3:5" ht="15" customHeight="1">
      <c r="C5" s="6" t="s">
        <v>3</v>
      </c>
      <c r="D5" s="6"/>
      <c r="E5" s="6" t="s">
        <v>3</v>
      </c>
    </row>
    <row r="6" spans="3:5" ht="15" customHeight="1">
      <c r="C6" s="6" t="s">
        <v>11</v>
      </c>
      <c r="D6" s="6"/>
      <c r="E6" s="6" t="s">
        <v>280</v>
      </c>
    </row>
    <row r="7" spans="1:5" ht="15" customHeight="1">
      <c r="A7" s="3" t="s">
        <v>88</v>
      </c>
      <c r="B7" s="3"/>
      <c r="C7" s="23"/>
      <c r="D7" s="31"/>
      <c r="E7" s="23"/>
    </row>
    <row r="8" spans="2:5" ht="15" customHeight="1">
      <c r="B8" s="2" t="s">
        <v>13</v>
      </c>
      <c r="C8" s="23">
        <f>294706+365043</f>
        <v>659749</v>
      </c>
      <c r="D8" s="31"/>
      <c r="E8" s="23">
        <f>269963+370881-44</f>
        <v>640800</v>
      </c>
    </row>
    <row r="9" spans="2:5" ht="15" customHeight="1">
      <c r="B9" s="2" t="s">
        <v>51</v>
      </c>
      <c r="C9" s="23">
        <v>209729</v>
      </c>
      <c r="D9" s="31"/>
      <c r="E9" s="23">
        <v>201918</v>
      </c>
    </row>
    <row r="10" spans="2:5" ht="15" customHeight="1" hidden="1">
      <c r="B10" s="2" t="s">
        <v>121</v>
      </c>
      <c r="C10" s="23"/>
      <c r="D10" s="31"/>
      <c r="E10" s="23"/>
    </row>
    <row r="11" spans="2:6" ht="15" customHeight="1" hidden="1">
      <c r="B11" s="2" t="s">
        <v>45</v>
      </c>
      <c r="C11" s="23">
        <v>0</v>
      </c>
      <c r="D11" s="31"/>
      <c r="E11" s="23">
        <v>0</v>
      </c>
      <c r="F11" s="25"/>
    </row>
    <row r="12" spans="2:6" ht="15" customHeight="1">
      <c r="B12" s="2" t="s">
        <v>141</v>
      </c>
      <c r="C12" s="23">
        <v>599</v>
      </c>
      <c r="D12" s="31"/>
      <c r="E12" s="23">
        <v>599</v>
      </c>
      <c r="F12" s="25"/>
    </row>
    <row r="13" spans="1:5" ht="15" customHeight="1" thickBot="1">
      <c r="A13" s="3" t="s">
        <v>89</v>
      </c>
      <c r="B13" s="3"/>
      <c r="C13" s="28">
        <f>SUM(C8:C12)</f>
        <v>870077</v>
      </c>
      <c r="D13" s="31"/>
      <c r="E13" s="28">
        <f>SUM(E8:E12)</f>
        <v>843317</v>
      </c>
    </row>
    <row r="14" spans="2:5" ht="15" customHeight="1">
      <c r="B14" s="3"/>
      <c r="C14" s="23"/>
      <c r="D14" s="31"/>
      <c r="E14" s="23"/>
    </row>
    <row r="15" spans="2:5" ht="15" customHeight="1">
      <c r="B15" s="81" t="s">
        <v>14</v>
      </c>
      <c r="C15" s="22">
        <v>20144</v>
      </c>
      <c r="D15" s="29"/>
      <c r="E15" s="22">
        <v>27347</v>
      </c>
    </row>
    <row r="16" spans="2:5" ht="15" customHeight="1">
      <c r="B16" s="81" t="s">
        <v>31</v>
      </c>
      <c r="C16" s="22">
        <v>67081</v>
      </c>
      <c r="D16" s="29"/>
      <c r="E16" s="22">
        <f>52681-505</f>
        <v>52176</v>
      </c>
    </row>
    <row r="17" spans="2:5" ht="15" customHeight="1">
      <c r="B17" s="81" t="s">
        <v>69</v>
      </c>
      <c r="C17" s="22">
        <v>32018</v>
      </c>
      <c r="D17" s="29"/>
      <c r="E17" s="22">
        <v>19923</v>
      </c>
    </row>
    <row r="18" spans="1:5" ht="15" customHeight="1" thickBot="1">
      <c r="A18" s="3" t="s">
        <v>90</v>
      </c>
      <c r="C18" s="28">
        <f>SUM(C15:C17)</f>
        <v>119243</v>
      </c>
      <c r="D18" s="29"/>
      <c r="E18" s="28">
        <f>SUM(E15:E17)</f>
        <v>99446</v>
      </c>
    </row>
    <row r="19" spans="1:5" ht="30" customHeight="1" thickBot="1">
      <c r="A19" s="3" t="s">
        <v>91</v>
      </c>
      <c r="C19" s="66">
        <f>C18+C13</f>
        <v>989320</v>
      </c>
      <c r="E19" s="66">
        <f>E18+E13</f>
        <v>942763</v>
      </c>
    </row>
    <row r="20" ht="15" customHeight="1" thickTop="1"/>
    <row r="21" ht="15" customHeight="1">
      <c r="A21" s="3" t="s">
        <v>92</v>
      </c>
    </row>
    <row r="22" spans="2:5" ht="15" customHeight="1">
      <c r="B22" s="81" t="s">
        <v>10</v>
      </c>
      <c r="C22" s="23">
        <v>243898</v>
      </c>
      <c r="D22" s="31"/>
      <c r="E22" s="23">
        <v>243893</v>
      </c>
    </row>
    <row r="23" spans="2:5" ht="15" customHeight="1">
      <c r="B23" s="81" t="s">
        <v>116</v>
      </c>
      <c r="C23" s="23">
        <v>13822</v>
      </c>
      <c r="D23" s="31"/>
      <c r="E23" s="23">
        <v>13809</v>
      </c>
    </row>
    <row r="24" spans="2:5" ht="15" customHeight="1">
      <c r="B24" s="81" t="s">
        <v>149</v>
      </c>
      <c r="C24" s="23">
        <v>7963</v>
      </c>
      <c r="D24" s="31"/>
      <c r="E24" s="23">
        <v>7965</v>
      </c>
    </row>
    <row r="25" spans="2:5" ht="15" customHeight="1">
      <c r="B25" s="81" t="s">
        <v>168</v>
      </c>
      <c r="C25" s="23">
        <v>26126</v>
      </c>
      <c r="D25" s="31"/>
      <c r="E25" s="23">
        <v>26126</v>
      </c>
    </row>
    <row r="26" spans="2:7" ht="15" customHeight="1">
      <c r="B26" s="81" t="s">
        <v>93</v>
      </c>
      <c r="C26" s="23">
        <v>156405</v>
      </c>
      <c r="D26" s="31"/>
      <c r="E26" s="23">
        <v>162103</v>
      </c>
      <c r="F26" s="31"/>
      <c r="G26" s="25"/>
    </row>
    <row r="27" spans="1:6" ht="30" customHeight="1">
      <c r="A27" s="257" t="s">
        <v>128</v>
      </c>
      <c r="B27" s="243"/>
      <c r="C27" s="67">
        <f>SUM(C22:C26)</f>
        <v>448214</v>
      </c>
      <c r="D27" s="31"/>
      <c r="E27" s="67">
        <f>SUM(E22:E26)</f>
        <v>453896</v>
      </c>
      <c r="F27" s="25"/>
    </row>
    <row r="28" spans="1:6" ht="15" customHeight="1">
      <c r="A28" s="3" t="s">
        <v>330</v>
      </c>
      <c r="C28" s="23">
        <v>157543</v>
      </c>
      <c r="D28" s="31"/>
      <c r="E28" s="23">
        <v>152641</v>
      </c>
      <c r="F28" s="25"/>
    </row>
    <row r="29" spans="1:6" ht="15" customHeight="1" thickBot="1">
      <c r="A29" s="3" t="s">
        <v>94</v>
      </c>
      <c r="C29" s="28">
        <f>SUM(C27:C28)</f>
        <v>605757</v>
      </c>
      <c r="D29" s="31"/>
      <c r="E29" s="28">
        <f>SUM(E27:E28)</f>
        <v>606537</v>
      </c>
      <c r="F29" s="25"/>
    </row>
    <row r="30" spans="1:10" ht="15" customHeight="1">
      <c r="A30" s="3"/>
      <c r="C30" s="23"/>
      <c r="D30" s="31"/>
      <c r="E30" s="23"/>
      <c r="F30" s="25"/>
      <c r="J30" s="2">
        <v>-3942</v>
      </c>
    </row>
    <row r="31" spans="1:6" ht="15" customHeight="1">
      <c r="A31" s="3" t="s">
        <v>95</v>
      </c>
      <c r="C31" s="23"/>
      <c r="D31" s="31"/>
      <c r="E31" s="23"/>
      <c r="F31" s="25"/>
    </row>
    <row r="32" spans="1:6" ht="15" customHeight="1">
      <c r="A32" s="3"/>
      <c r="B32" s="2" t="s">
        <v>46</v>
      </c>
      <c r="C32" s="23">
        <v>114594</v>
      </c>
      <c r="D32" s="31"/>
      <c r="E32" s="23">
        <v>116273</v>
      </c>
      <c r="F32" s="25"/>
    </row>
    <row r="33" spans="1:10" ht="15" customHeight="1">
      <c r="A33" s="3"/>
      <c r="B33" s="81" t="s">
        <v>111</v>
      </c>
      <c r="C33" s="23">
        <v>95254</v>
      </c>
      <c r="D33" s="31"/>
      <c r="E33" s="23">
        <v>95254</v>
      </c>
      <c r="F33" s="25"/>
      <c r="J33" s="2">
        <v>-5369</v>
      </c>
    </row>
    <row r="34" spans="1:6" ht="15" customHeight="1">
      <c r="A34" s="3"/>
      <c r="B34" s="2" t="s">
        <v>122</v>
      </c>
      <c r="C34" s="23">
        <v>55879</v>
      </c>
      <c r="D34" s="31"/>
      <c r="E34" s="23">
        <v>54377</v>
      </c>
      <c r="F34" s="25"/>
    </row>
    <row r="35" spans="1:6" ht="15" customHeight="1" thickBot="1">
      <c r="A35" s="3" t="s">
        <v>96</v>
      </c>
      <c r="C35" s="28">
        <f>SUM(C32:C34)</f>
        <v>265727</v>
      </c>
      <c r="D35" s="31"/>
      <c r="E35" s="28">
        <f>SUM(E32:E34)</f>
        <v>265904</v>
      </c>
      <c r="F35" s="25"/>
    </row>
    <row r="36" spans="1:6" ht="15" customHeight="1">
      <c r="A36" s="3"/>
      <c r="C36" s="23"/>
      <c r="D36" s="31"/>
      <c r="E36" s="23"/>
      <c r="F36" s="25"/>
    </row>
    <row r="37" spans="1:6" ht="15" customHeight="1">
      <c r="A37" s="3" t="s">
        <v>9</v>
      </c>
      <c r="B37" s="3"/>
      <c r="C37" s="22"/>
      <c r="D37" s="29"/>
      <c r="E37" s="22"/>
      <c r="F37" s="25"/>
    </row>
    <row r="38" spans="1:6" ht="15" customHeight="1">
      <c r="A38" s="3"/>
      <c r="B38" s="81" t="s">
        <v>364</v>
      </c>
      <c r="C38" s="22">
        <f>112268+1</f>
        <v>112269</v>
      </c>
      <c r="D38" s="29"/>
      <c r="E38" s="22">
        <f>60192</f>
        <v>60192</v>
      </c>
      <c r="F38" s="25"/>
    </row>
    <row r="39" spans="1:6" ht="15" customHeight="1">
      <c r="A39" s="3"/>
      <c r="B39" s="81" t="s">
        <v>324</v>
      </c>
      <c r="C39" s="22">
        <v>697</v>
      </c>
      <c r="D39" s="29"/>
      <c r="E39" s="22">
        <v>1692</v>
      </c>
      <c r="F39" s="25"/>
    </row>
    <row r="40" spans="1:6" ht="15" customHeight="1">
      <c r="A40" s="3"/>
      <c r="B40" s="81" t="s">
        <v>111</v>
      </c>
      <c r="C40" s="22">
        <v>801</v>
      </c>
      <c r="D40" s="29"/>
      <c r="E40" s="22">
        <v>1979</v>
      </c>
      <c r="F40" s="25"/>
    </row>
    <row r="41" spans="2:6" ht="15" customHeight="1">
      <c r="B41" s="81" t="s">
        <v>117</v>
      </c>
      <c r="C41" s="22">
        <v>4069</v>
      </c>
      <c r="D41" s="29"/>
      <c r="E41" s="22">
        <v>6459</v>
      </c>
      <c r="F41" s="25"/>
    </row>
    <row r="42" spans="1:6" ht="15" customHeight="1">
      <c r="A42" s="3" t="s">
        <v>140</v>
      </c>
      <c r="C42" s="67">
        <f>SUM(C38:C41)</f>
        <v>117836</v>
      </c>
      <c r="D42" s="29"/>
      <c r="E42" s="67">
        <f>SUM(E38:E41)</f>
        <v>70322</v>
      </c>
      <c r="F42" s="25"/>
    </row>
    <row r="43" spans="1:6" ht="15" customHeight="1" thickBot="1">
      <c r="A43" s="3" t="s">
        <v>97</v>
      </c>
      <c r="C43" s="28">
        <f>C42+C35</f>
        <v>383563</v>
      </c>
      <c r="D43" s="31"/>
      <c r="E43" s="28">
        <f>E42+E35</f>
        <v>336226</v>
      </c>
      <c r="F43" s="25"/>
    </row>
    <row r="44" spans="1:6" ht="30" customHeight="1" thickBot="1">
      <c r="A44" s="3" t="s">
        <v>98</v>
      </c>
      <c r="C44" s="94">
        <f>C43+C29</f>
        <v>989320</v>
      </c>
      <c r="D44" s="31"/>
      <c r="E44" s="94">
        <f>E43+E29</f>
        <v>942763</v>
      </c>
      <c r="F44" s="25"/>
    </row>
    <row r="45" spans="3:5" s="220" customFormat="1" ht="15" customHeight="1" thickTop="1">
      <c r="C45" s="221">
        <f>C19-C44</f>
        <v>0</v>
      </c>
      <c r="E45" s="221">
        <f>E19-E44</f>
        <v>0</v>
      </c>
    </row>
    <row r="46" spans="1:12" ht="15" customHeight="1">
      <c r="A46" s="82" t="s">
        <v>104</v>
      </c>
      <c r="B46" s="77"/>
      <c r="C46" s="222">
        <f>C27/C55</f>
        <v>0.918857306860464</v>
      </c>
      <c r="D46" s="77"/>
      <c r="E46" s="222">
        <f>E27/E55</f>
        <v>0.9307937757872546</v>
      </c>
      <c r="F46" s="95"/>
      <c r="G46" s="95"/>
      <c r="H46" s="95"/>
      <c r="I46" s="95"/>
      <c r="J46" s="95"/>
      <c r="K46" s="95"/>
      <c r="L46" s="95"/>
    </row>
    <row r="47" spans="1:12" ht="15" customHeight="1">
      <c r="A47" s="82"/>
      <c r="B47" s="77"/>
      <c r="C47" s="77"/>
      <c r="D47" s="77"/>
      <c r="E47" s="77"/>
      <c r="F47" s="95"/>
      <c r="G47" s="95"/>
      <c r="H47" s="95"/>
      <c r="I47" s="95"/>
      <c r="J47" s="95"/>
      <c r="K47" s="95"/>
      <c r="L47" s="95"/>
    </row>
    <row r="48" spans="1:12" ht="15" customHeight="1">
      <c r="A48" s="252" t="s">
        <v>365</v>
      </c>
      <c r="B48" s="228"/>
      <c r="C48" s="77"/>
      <c r="D48" s="77"/>
      <c r="E48" s="77"/>
      <c r="F48" s="95"/>
      <c r="G48" s="95"/>
      <c r="H48" s="95"/>
      <c r="I48" s="95"/>
      <c r="J48" s="95"/>
      <c r="K48" s="95"/>
      <c r="L48" s="95"/>
    </row>
    <row r="49" spans="1:12" ht="29.25" customHeight="1">
      <c r="A49" s="60" t="s">
        <v>355</v>
      </c>
      <c r="B49" s="252" t="s">
        <v>366</v>
      </c>
      <c r="C49" s="252"/>
      <c r="D49" s="252"/>
      <c r="E49" s="252"/>
      <c r="F49" s="95"/>
      <c r="G49" s="95"/>
      <c r="H49" s="95"/>
      <c r="I49" s="95"/>
      <c r="J49" s="95"/>
      <c r="K49" s="95"/>
      <c r="L49" s="95"/>
    </row>
    <row r="50" spans="1:12" ht="15" customHeight="1">
      <c r="A50" s="82"/>
      <c r="B50" s="77"/>
      <c r="C50" s="77"/>
      <c r="D50" s="77"/>
      <c r="E50" s="77"/>
      <c r="F50" s="95"/>
      <c r="G50" s="95"/>
      <c r="H50" s="95"/>
      <c r="I50" s="95"/>
      <c r="J50" s="95"/>
      <c r="K50" s="95"/>
      <c r="L50" s="95"/>
    </row>
    <row r="51" spans="1:10" ht="50.25" customHeight="1">
      <c r="A51" s="256" t="s">
        <v>321</v>
      </c>
      <c r="B51" s="256"/>
      <c r="C51" s="256"/>
      <c r="D51" s="256"/>
      <c r="E51" s="256"/>
      <c r="F51" s="96"/>
      <c r="G51" s="96"/>
      <c r="H51" s="96"/>
      <c r="I51" s="96"/>
      <c r="J51" s="96"/>
    </row>
    <row r="52" spans="3:5" ht="15" customHeight="1">
      <c r="C52" s="31"/>
      <c r="D52" s="31"/>
      <c r="E52" s="31"/>
    </row>
    <row r="53" spans="3:5" ht="15" customHeight="1">
      <c r="C53" s="54"/>
      <c r="D53" s="31"/>
      <c r="E53" s="54"/>
    </row>
    <row r="54" spans="3:5" ht="15" customHeight="1">
      <c r="C54" s="31"/>
      <c r="D54" s="31"/>
      <c r="E54" s="31"/>
    </row>
    <row r="55" spans="3:5" ht="15" customHeight="1" hidden="1">
      <c r="C55" s="31">
        <f>(C22*2)-1</f>
        <v>487795</v>
      </c>
      <c r="D55" s="31"/>
      <c r="E55" s="31">
        <f>'Notes (Pursuant to Bursa Malay)'!O113</f>
        <v>487644</v>
      </c>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row r="74" spans="3:5" ht="15" customHeight="1">
      <c r="C74" s="31"/>
      <c r="D74" s="31"/>
      <c r="E74" s="31"/>
    </row>
    <row r="75" spans="3:5" ht="15" customHeight="1">
      <c r="C75" s="31"/>
      <c r="D75" s="31"/>
      <c r="E75" s="31"/>
    </row>
    <row r="76" spans="3:5" ht="15" customHeight="1">
      <c r="C76" s="31"/>
      <c r="D76" s="31"/>
      <c r="E76" s="31"/>
    </row>
    <row r="77" spans="3:5" ht="15" customHeight="1">
      <c r="C77" s="31"/>
      <c r="D77" s="31"/>
      <c r="E77" s="31"/>
    </row>
    <row r="78" spans="3:5" ht="15" customHeight="1">
      <c r="C78" s="31"/>
      <c r="D78" s="31"/>
      <c r="E78" s="31"/>
    </row>
  </sheetData>
  <sheetProtection/>
  <mergeCells count="4">
    <mergeCell ref="A51:E51"/>
    <mergeCell ref="A27:B27"/>
    <mergeCell ref="B49:E49"/>
    <mergeCell ref="A48:B48"/>
  </mergeCells>
  <printOptions horizontalCentered="1"/>
  <pageMargins left="0.5" right="0.28" top="0.75" bottom="0.5" header="0.5" footer="0.25"/>
  <pageSetup fitToHeight="1" fitToWidth="1" horizontalDpi="600" verticalDpi="6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3"/>
  <sheetViews>
    <sheetView zoomScale="87" zoomScaleNormal="87" zoomScaleSheetLayoutView="100" zoomScalePageLayoutView="0" workbookViewId="0" topLeftCell="A1">
      <selection activeCell="A36" sqref="A36"/>
    </sheetView>
  </sheetViews>
  <sheetFormatPr defaultColWidth="9.140625" defaultRowHeight="15" customHeight="1"/>
  <cols>
    <col min="1" max="1" width="37.28125" style="97" customWidth="1"/>
    <col min="2" max="2" width="16.57421875" style="97" customWidth="1"/>
    <col min="3" max="3" width="2.28125" style="97" customWidth="1"/>
    <col min="4" max="4" width="16.57421875" style="97" customWidth="1"/>
    <col min="5" max="5" width="1.1484375" style="97" customWidth="1"/>
    <col min="6" max="6" width="0.9921875" style="97" hidden="1" customWidth="1"/>
    <col min="7" max="7" width="15.28125" style="97" customWidth="1"/>
    <col min="8" max="8" width="1.8515625" style="97" customWidth="1"/>
    <col min="9" max="9" width="14.28125" style="97" customWidth="1"/>
    <col min="10" max="11" width="2.28125" style="97" customWidth="1"/>
    <col min="12" max="12" width="15.00390625" style="97" customWidth="1"/>
    <col min="13" max="13" width="1.28515625" style="97" customWidth="1"/>
    <col min="14" max="14" width="14.7109375" style="97" customWidth="1"/>
    <col min="15" max="15" width="1.28515625" style="97" customWidth="1"/>
    <col min="16" max="16" width="17.28125" style="97" customWidth="1"/>
    <col min="17" max="17" width="1.1484375" style="97" customWidth="1"/>
    <col min="18" max="18" width="13.7109375" style="97" customWidth="1"/>
    <col min="19" max="19" width="10.28125" style="97" bestFit="1" customWidth="1"/>
    <col min="20" max="20" width="9.421875" style="97" bestFit="1" customWidth="1"/>
    <col min="21" max="16384" width="9.140625" style="97" customWidth="1"/>
  </cols>
  <sheetData>
    <row r="1" spans="2:18" ht="15" customHeight="1">
      <c r="B1" s="98"/>
      <c r="C1" s="98"/>
      <c r="D1" s="98"/>
      <c r="E1" s="98"/>
      <c r="F1" s="98"/>
      <c r="G1" s="98"/>
      <c r="H1" s="98"/>
      <c r="I1" s="98"/>
      <c r="J1" s="98"/>
      <c r="K1" s="98"/>
      <c r="L1" s="98"/>
      <c r="M1" s="98"/>
      <c r="N1" s="99"/>
      <c r="O1" s="99"/>
      <c r="P1" s="99"/>
      <c r="Q1" s="99"/>
      <c r="R1" s="99"/>
    </row>
    <row r="2" ht="15" customHeight="1">
      <c r="A2" s="100" t="s">
        <v>380</v>
      </c>
    </row>
    <row r="3" ht="15" customHeight="1">
      <c r="A3" s="101"/>
    </row>
    <row r="4" ht="15" customHeight="1">
      <c r="A4" s="101"/>
    </row>
    <row r="5" spans="1:17" ht="15" customHeight="1">
      <c r="A5" s="101"/>
      <c r="B5" s="260" t="s">
        <v>125</v>
      </c>
      <c r="C5" s="260"/>
      <c r="D5" s="260"/>
      <c r="E5" s="260"/>
      <c r="F5" s="260"/>
      <c r="G5" s="260"/>
      <c r="H5" s="260"/>
      <c r="I5" s="260"/>
      <c r="J5" s="260"/>
      <c r="K5" s="260"/>
      <c r="L5" s="260"/>
      <c r="M5" s="260"/>
      <c r="N5" s="260"/>
      <c r="O5" s="132"/>
      <c r="P5" s="132"/>
      <c r="Q5" s="132"/>
    </row>
    <row r="6" spans="1:13" ht="16.5" customHeight="1">
      <c r="A6" s="101"/>
      <c r="B6" s="261" t="s">
        <v>113</v>
      </c>
      <c r="C6" s="262"/>
      <c r="D6" s="262"/>
      <c r="E6" s="263"/>
      <c r="F6" s="263"/>
      <c r="G6" s="263"/>
      <c r="H6" s="263"/>
      <c r="I6" s="263"/>
      <c r="J6" s="133"/>
      <c r="K6" s="133"/>
      <c r="L6" s="103" t="s">
        <v>39</v>
      </c>
      <c r="M6" s="103"/>
    </row>
    <row r="7" spans="2:18" ht="15" customHeight="1">
      <c r="B7" s="102" t="s">
        <v>40</v>
      </c>
      <c r="C7" s="102"/>
      <c r="D7" s="102" t="s">
        <v>40</v>
      </c>
      <c r="E7" s="102"/>
      <c r="F7" s="103" t="s">
        <v>40</v>
      </c>
      <c r="G7" s="102" t="s">
        <v>152</v>
      </c>
      <c r="H7" s="103"/>
      <c r="I7" s="102" t="s">
        <v>147</v>
      </c>
      <c r="J7" s="103"/>
      <c r="K7" s="103"/>
      <c r="L7" s="102" t="s">
        <v>41</v>
      </c>
      <c r="M7" s="102"/>
      <c r="N7" s="102"/>
      <c r="O7" s="102"/>
      <c r="P7" s="102" t="s">
        <v>329</v>
      </c>
      <c r="R7" s="102"/>
    </row>
    <row r="8" spans="1:18" ht="15" customHeight="1">
      <c r="A8" s="104"/>
      <c r="B8" s="103" t="s">
        <v>42</v>
      </c>
      <c r="C8" s="103"/>
      <c r="D8" s="103" t="s">
        <v>43</v>
      </c>
      <c r="E8" s="102"/>
      <c r="F8" s="134" t="s">
        <v>43</v>
      </c>
      <c r="G8" s="103" t="s">
        <v>169</v>
      </c>
      <c r="H8" s="103"/>
      <c r="I8" s="103" t="s">
        <v>145</v>
      </c>
      <c r="J8" s="103"/>
      <c r="K8" s="103"/>
      <c r="L8" s="103" t="s">
        <v>142</v>
      </c>
      <c r="M8" s="102"/>
      <c r="N8" s="103" t="s">
        <v>102</v>
      </c>
      <c r="O8" s="102"/>
      <c r="P8" s="103" t="s">
        <v>68</v>
      </c>
      <c r="R8" s="103" t="s">
        <v>18</v>
      </c>
    </row>
    <row r="9" spans="2:18" ht="15" customHeight="1">
      <c r="B9" s="102" t="s">
        <v>3</v>
      </c>
      <c r="C9" s="102"/>
      <c r="D9" s="102" t="s">
        <v>3</v>
      </c>
      <c r="E9" s="102"/>
      <c r="F9" s="102" t="s">
        <v>3</v>
      </c>
      <c r="G9" s="102" t="s">
        <v>3</v>
      </c>
      <c r="H9" s="102"/>
      <c r="I9" s="102" t="s">
        <v>3</v>
      </c>
      <c r="J9" s="103"/>
      <c r="K9" s="103"/>
      <c r="L9" s="102" t="s">
        <v>3</v>
      </c>
      <c r="M9" s="102"/>
      <c r="N9" s="102" t="s">
        <v>3</v>
      </c>
      <c r="O9" s="102"/>
      <c r="P9" s="102" t="s">
        <v>3</v>
      </c>
      <c r="R9" s="102" t="s">
        <v>3</v>
      </c>
    </row>
    <row r="10" spans="5:15" ht="15" customHeight="1">
      <c r="E10" s="102"/>
      <c r="M10" s="102"/>
      <c r="O10" s="102"/>
    </row>
    <row r="11" spans="2:18" ht="15" customHeight="1">
      <c r="B11" s="101"/>
      <c r="C11" s="101"/>
      <c r="D11" s="101"/>
      <c r="E11" s="101"/>
      <c r="F11" s="101"/>
      <c r="G11" s="101"/>
      <c r="H11" s="101"/>
      <c r="I11" s="101"/>
      <c r="J11" s="101"/>
      <c r="K11" s="101"/>
      <c r="L11" s="101"/>
      <c r="M11" s="102"/>
      <c r="N11" s="101"/>
      <c r="O11" s="101"/>
      <c r="P11" s="101"/>
      <c r="Q11" s="101"/>
      <c r="R11" s="101"/>
    </row>
    <row r="12" spans="1:18" ht="15" customHeight="1">
      <c r="A12" s="97" t="s">
        <v>132</v>
      </c>
      <c r="B12" s="101">
        <v>121911</v>
      </c>
      <c r="C12" s="101"/>
      <c r="D12" s="101">
        <v>135548</v>
      </c>
      <c r="E12" s="107"/>
      <c r="F12" s="101">
        <v>0</v>
      </c>
      <c r="G12" s="101">
        <v>0</v>
      </c>
      <c r="H12" s="101"/>
      <c r="I12" s="101">
        <v>0</v>
      </c>
      <c r="J12" s="101"/>
      <c r="K12" s="101"/>
      <c r="L12" s="101">
        <v>142033</v>
      </c>
      <c r="M12" s="102"/>
      <c r="N12" s="101">
        <f>SUM(B12:M12)</f>
        <v>399492</v>
      </c>
      <c r="O12" s="107"/>
      <c r="P12" s="101">
        <v>156914</v>
      </c>
      <c r="Q12" s="101"/>
      <c r="R12" s="101">
        <f>SUM(N12:Q12)</f>
        <v>556406</v>
      </c>
    </row>
    <row r="13" spans="1:18" ht="15" customHeight="1">
      <c r="A13" s="97" t="s">
        <v>154</v>
      </c>
      <c r="B13" s="101">
        <v>0</v>
      </c>
      <c r="C13" s="101"/>
      <c r="D13" s="101">
        <v>0</v>
      </c>
      <c r="E13" s="107"/>
      <c r="F13" s="101"/>
      <c r="G13" s="101">
        <v>26126</v>
      </c>
      <c r="H13" s="101"/>
      <c r="I13" s="101"/>
      <c r="J13" s="101"/>
      <c r="K13" s="101"/>
      <c r="L13" s="101">
        <v>-6307</v>
      </c>
      <c r="M13" s="102"/>
      <c r="N13" s="101">
        <f aca="true" t="shared" si="0" ref="N13:N18">SUM(B13:L13)</f>
        <v>19819</v>
      </c>
      <c r="O13" s="107"/>
      <c r="P13" s="101">
        <v>-5623</v>
      </c>
      <c r="Q13" s="101"/>
      <c r="R13" s="101">
        <f aca="true" t="shared" si="1" ref="R13:R18">SUM(N13:P13)</f>
        <v>14196</v>
      </c>
    </row>
    <row r="14" spans="1:18" ht="14.25" customHeight="1">
      <c r="A14" s="97" t="s">
        <v>156</v>
      </c>
      <c r="B14" s="101">
        <v>121911</v>
      </c>
      <c r="C14" s="101"/>
      <c r="D14" s="101">
        <v>-121911</v>
      </c>
      <c r="E14" s="107"/>
      <c r="F14" s="101"/>
      <c r="G14" s="101">
        <v>0</v>
      </c>
      <c r="H14" s="101"/>
      <c r="I14" s="101">
        <v>0</v>
      </c>
      <c r="J14" s="101"/>
      <c r="K14" s="101"/>
      <c r="L14" s="101">
        <v>0</v>
      </c>
      <c r="M14" s="102"/>
      <c r="N14" s="101">
        <f t="shared" si="0"/>
        <v>0</v>
      </c>
      <c r="O14" s="107"/>
      <c r="P14" s="101">
        <v>0</v>
      </c>
      <c r="Q14" s="101"/>
      <c r="R14" s="101">
        <f t="shared" si="1"/>
        <v>0</v>
      </c>
    </row>
    <row r="15" spans="1:18" ht="28.5">
      <c r="A15" s="117" t="s">
        <v>157</v>
      </c>
      <c r="B15" s="101">
        <v>71</v>
      </c>
      <c r="C15" s="101"/>
      <c r="D15" s="101">
        <v>172</v>
      </c>
      <c r="E15" s="107"/>
      <c r="F15" s="101"/>
      <c r="G15" s="101">
        <v>0</v>
      </c>
      <c r="H15" s="101"/>
      <c r="I15" s="101">
        <v>-29</v>
      </c>
      <c r="J15" s="101"/>
      <c r="K15" s="101"/>
      <c r="L15" s="101">
        <v>0</v>
      </c>
      <c r="M15" s="102"/>
      <c r="N15" s="101">
        <f t="shared" si="0"/>
        <v>214</v>
      </c>
      <c r="O15" s="107"/>
      <c r="P15" s="101">
        <v>0</v>
      </c>
      <c r="Q15" s="101"/>
      <c r="R15" s="101">
        <f t="shared" si="1"/>
        <v>214</v>
      </c>
    </row>
    <row r="16" spans="1:18" ht="14.25">
      <c r="A16" s="97" t="s">
        <v>148</v>
      </c>
      <c r="B16" s="101">
        <v>0</v>
      </c>
      <c r="C16" s="101"/>
      <c r="D16" s="101">
        <v>0</v>
      </c>
      <c r="E16" s="107"/>
      <c r="F16" s="101"/>
      <c r="G16" s="101">
        <v>0</v>
      </c>
      <c r="H16" s="101"/>
      <c r="I16" s="101">
        <v>7994</v>
      </c>
      <c r="J16" s="101"/>
      <c r="K16" s="101"/>
      <c r="L16" s="101">
        <v>0</v>
      </c>
      <c r="M16" s="102"/>
      <c r="N16" s="101">
        <f t="shared" si="0"/>
        <v>7994</v>
      </c>
      <c r="O16" s="107"/>
      <c r="P16" s="101">
        <v>0</v>
      </c>
      <c r="Q16" s="101"/>
      <c r="R16" s="101">
        <f t="shared" si="1"/>
        <v>7994</v>
      </c>
    </row>
    <row r="17" spans="1:18" ht="25.5" customHeight="1">
      <c r="A17" s="117" t="s">
        <v>331</v>
      </c>
      <c r="B17" s="101">
        <v>0</v>
      </c>
      <c r="C17" s="101"/>
      <c r="D17" s="101">
        <v>0</v>
      </c>
      <c r="E17" s="107"/>
      <c r="F17" s="101">
        <v>0</v>
      </c>
      <c r="G17" s="101">
        <v>0</v>
      </c>
      <c r="H17" s="101"/>
      <c r="I17" s="101">
        <v>0</v>
      </c>
      <c r="J17" s="101"/>
      <c r="K17" s="101"/>
      <c r="L17" s="101">
        <v>53807</v>
      </c>
      <c r="M17" s="102"/>
      <c r="N17" s="101">
        <f t="shared" si="0"/>
        <v>53807</v>
      </c>
      <c r="O17" s="107"/>
      <c r="P17" s="101">
        <v>3257</v>
      </c>
      <c r="Q17" s="101"/>
      <c r="R17" s="101">
        <f t="shared" si="1"/>
        <v>57064</v>
      </c>
    </row>
    <row r="18" spans="1:18" ht="15" customHeight="1">
      <c r="A18" s="119" t="s">
        <v>118</v>
      </c>
      <c r="B18" s="107">
        <v>0</v>
      </c>
      <c r="C18" s="107"/>
      <c r="D18" s="107">
        <v>0</v>
      </c>
      <c r="E18" s="107"/>
      <c r="F18" s="107"/>
      <c r="G18" s="107">
        <v>0</v>
      </c>
      <c r="H18" s="107"/>
      <c r="I18" s="107">
        <v>0</v>
      </c>
      <c r="J18" s="107"/>
      <c r="K18" s="107"/>
      <c r="L18" s="107">
        <v>-27430</v>
      </c>
      <c r="M18" s="102"/>
      <c r="N18" s="107">
        <f t="shared" si="0"/>
        <v>-27430</v>
      </c>
      <c r="O18" s="107"/>
      <c r="P18" s="100">
        <v>-1907</v>
      </c>
      <c r="Q18" s="101"/>
      <c r="R18" s="107">
        <f t="shared" si="1"/>
        <v>-29337</v>
      </c>
    </row>
    <row r="19" spans="1:18" ht="15" customHeight="1">
      <c r="A19" s="106"/>
      <c r="B19" s="107"/>
      <c r="C19" s="107"/>
      <c r="D19" s="107"/>
      <c r="E19" s="107"/>
      <c r="F19" s="107"/>
      <c r="G19" s="107"/>
      <c r="H19" s="107"/>
      <c r="I19" s="107"/>
      <c r="J19" s="107"/>
      <c r="K19" s="107"/>
      <c r="L19" s="107"/>
      <c r="M19" s="102"/>
      <c r="N19" s="101"/>
      <c r="O19" s="107"/>
      <c r="P19" s="107"/>
      <c r="Q19" s="101"/>
      <c r="R19" s="101"/>
    </row>
    <row r="20" spans="1:20" ht="15" customHeight="1" thickBot="1">
      <c r="A20" s="106" t="s">
        <v>282</v>
      </c>
      <c r="B20" s="108">
        <f>SUM(B12:B19)</f>
        <v>243893</v>
      </c>
      <c r="C20" s="107"/>
      <c r="D20" s="108">
        <f>SUM(D12:D19)</f>
        <v>13809</v>
      </c>
      <c r="E20" s="107"/>
      <c r="F20" s="108">
        <f>SUM(F12:F15)</f>
        <v>0</v>
      </c>
      <c r="G20" s="108">
        <f>SUM(G12:G19)</f>
        <v>26126</v>
      </c>
      <c r="H20" s="108"/>
      <c r="I20" s="108">
        <f>SUM(I12:I19)</f>
        <v>7965</v>
      </c>
      <c r="J20" s="108"/>
      <c r="K20" s="108"/>
      <c r="L20" s="108">
        <f>SUM(L12:L19)</f>
        <v>162103</v>
      </c>
      <c r="M20" s="102"/>
      <c r="N20" s="108">
        <f>SUM(N12:N19)</f>
        <v>453896</v>
      </c>
      <c r="O20" s="107"/>
      <c r="P20" s="108">
        <f>SUM(P12:P19)</f>
        <v>152641</v>
      </c>
      <c r="Q20" s="101"/>
      <c r="R20" s="108">
        <f>SUM(R12:R19)</f>
        <v>606537</v>
      </c>
      <c r="T20" s="97">
        <f>B20+D20+L20-N20+G20+I20</f>
        <v>0</v>
      </c>
    </row>
    <row r="21" spans="5:17" ht="15" customHeight="1" thickTop="1">
      <c r="E21" s="107"/>
      <c r="M21" s="102"/>
      <c r="O21" s="107"/>
      <c r="Q21" s="101"/>
    </row>
    <row r="22" spans="1:18" ht="15" customHeight="1">
      <c r="A22" s="97" t="s">
        <v>176</v>
      </c>
      <c r="B22" s="101">
        <f>B20</f>
        <v>243893</v>
      </c>
      <c r="C22" s="101"/>
      <c r="D22" s="101">
        <f>D20</f>
        <v>13809</v>
      </c>
      <c r="E22" s="107"/>
      <c r="F22" s="101">
        <f>F20</f>
        <v>0</v>
      </c>
      <c r="G22" s="101">
        <f>G20</f>
        <v>26126</v>
      </c>
      <c r="H22" s="101"/>
      <c r="I22" s="101">
        <f>I20</f>
        <v>7965</v>
      </c>
      <c r="J22" s="101"/>
      <c r="K22" s="101"/>
      <c r="L22" s="101">
        <f>L20</f>
        <v>162103</v>
      </c>
      <c r="M22" s="102"/>
      <c r="N22" s="101">
        <f>SUM(B22:L22)</f>
        <v>453896</v>
      </c>
      <c r="O22" s="107"/>
      <c r="P22" s="101">
        <f>P20</f>
        <v>152641</v>
      </c>
      <c r="Q22" s="101"/>
      <c r="R22" s="101">
        <f>SUM(N22:P22)</f>
        <v>606537</v>
      </c>
    </row>
    <row r="23" spans="1:18" ht="27.75" customHeight="1">
      <c r="A23" s="117" t="s">
        <v>157</v>
      </c>
      <c r="B23" s="101">
        <v>5</v>
      </c>
      <c r="C23" s="101"/>
      <c r="D23" s="101">
        <v>13</v>
      </c>
      <c r="E23" s="107"/>
      <c r="F23" s="101"/>
      <c r="G23" s="101">
        <v>0</v>
      </c>
      <c r="H23" s="101"/>
      <c r="I23" s="101">
        <v>-2</v>
      </c>
      <c r="J23" s="101"/>
      <c r="K23" s="101"/>
      <c r="L23" s="101">
        <v>0</v>
      </c>
      <c r="M23" s="102"/>
      <c r="N23" s="101">
        <f>SUM(B23:L23)</f>
        <v>16</v>
      </c>
      <c r="O23" s="107"/>
      <c r="P23" s="101">
        <v>0</v>
      </c>
      <c r="Q23" s="101"/>
      <c r="R23" s="101">
        <f>SUM(N23:P23)</f>
        <v>16</v>
      </c>
    </row>
    <row r="24" spans="1:18" ht="30.75" customHeight="1">
      <c r="A24" s="117" t="s">
        <v>331</v>
      </c>
      <c r="B24" s="101">
        <v>0</v>
      </c>
      <c r="C24" s="101"/>
      <c r="D24" s="101">
        <v>0</v>
      </c>
      <c r="E24" s="107"/>
      <c r="F24" s="101">
        <v>0</v>
      </c>
      <c r="G24" s="101">
        <v>0</v>
      </c>
      <c r="H24" s="101"/>
      <c r="I24" s="101">
        <v>0</v>
      </c>
      <c r="J24" s="101"/>
      <c r="K24" s="101"/>
      <c r="L24" s="101">
        <f>PL!J39</f>
        <v>25399</v>
      </c>
      <c r="M24" s="102"/>
      <c r="N24" s="101">
        <f>SUM(B24:L24)</f>
        <v>25399</v>
      </c>
      <c r="O24" s="107"/>
      <c r="P24" s="101">
        <f>PL!J40</f>
        <v>4902</v>
      </c>
      <c r="Q24" s="101"/>
      <c r="R24" s="101">
        <f>SUM(N24:P24)</f>
        <v>30301</v>
      </c>
    </row>
    <row r="25" spans="1:18" ht="15" customHeight="1">
      <c r="A25" s="97" t="s">
        <v>118</v>
      </c>
      <c r="B25" s="107">
        <v>0</v>
      </c>
      <c r="C25" s="107"/>
      <c r="D25" s="107">
        <v>0</v>
      </c>
      <c r="E25" s="107"/>
      <c r="F25" s="107"/>
      <c r="G25" s="107">
        <v>0</v>
      </c>
      <c r="H25" s="107"/>
      <c r="I25" s="107">
        <v>0</v>
      </c>
      <c r="J25" s="107"/>
      <c r="K25" s="107"/>
      <c r="L25" s="107">
        <v>-31097</v>
      </c>
      <c r="M25" s="102"/>
      <c r="N25" s="107">
        <f>SUM(B25:L25)</f>
        <v>-31097</v>
      </c>
      <c r="O25" s="107"/>
      <c r="P25" s="100">
        <v>0</v>
      </c>
      <c r="Q25" s="101"/>
      <c r="R25" s="107">
        <f>SUM(N25:P25)</f>
        <v>-31097</v>
      </c>
    </row>
    <row r="26" spans="2:18" ht="15" customHeight="1">
      <c r="B26" s="109"/>
      <c r="C26" s="101"/>
      <c r="D26" s="109"/>
      <c r="E26" s="107"/>
      <c r="F26" s="109"/>
      <c r="G26" s="109"/>
      <c r="H26" s="109"/>
      <c r="I26" s="109"/>
      <c r="J26" s="109"/>
      <c r="K26" s="109"/>
      <c r="L26" s="109"/>
      <c r="M26" s="102"/>
      <c r="N26" s="111"/>
      <c r="O26" s="107"/>
      <c r="P26" s="110"/>
      <c r="Q26" s="101"/>
      <c r="R26" s="111"/>
    </row>
    <row r="27" spans="1:20" ht="15" customHeight="1" thickBot="1">
      <c r="A27" s="106" t="s">
        <v>298</v>
      </c>
      <c r="B27" s="112">
        <f>SUM(B22:B26)</f>
        <v>243898</v>
      </c>
      <c r="C27" s="101"/>
      <c r="D27" s="112">
        <f>SUM(D22:D26)</f>
        <v>13822</v>
      </c>
      <c r="E27" s="107"/>
      <c r="F27" s="112">
        <f>SUM(F22:F24)</f>
        <v>0</v>
      </c>
      <c r="G27" s="112">
        <f>SUM(G22:G26)</f>
        <v>26126</v>
      </c>
      <c r="H27" s="112"/>
      <c r="I27" s="112">
        <f>SUM(I22:I26)</f>
        <v>7963</v>
      </c>
      <c r="J27" s="112"/>
      <c r="K27" s="112"/>
      <c r="L27" s="112">
        <f>SUM(L22:L26)</f>
        <v>156405</v>
      </c>
      <c r="M27" s="102"/>
      <c r="N27" s="112">
        <f>SUM(N22:N26)</f>
        <v>448214</v>
      </c>
      <c r="O27" s="107"/>
      <c r="P27" s="112">
        <f>SUM(P22:P26)</f>
        <v>157543</v>
      </c>
      <c r="Q27" s="101"/>
      <c r="R27" s="112">
        <f>SUM(R22:R26)</f>
        <v>605757</v>
      </c>
      <c r="S27" s="141">
        <f>'BS'!C29-Equity!R27</f>
        <v>0</v>
      </c>
      <c r="T27" s="141">
        <f>B27+D27+L27-N27+I27+G27</f>
        <v>0</v>
      </c>
    </row>
    <row r="28" spans="5:17" ht="15" customHeight="1" thickTop="1">
      <c r="E28" s="107"/>
      <c r="M28" s="102"/>
      <c r="O28" s="107"/>
      <c r="Q28" s="101"/>
    </row>
    <row r="29" spans="2:18" ht="15" customHeight="1" hidden="1">
      <c r="B29" s="141">
        <f>B27-'BS'!C22</f>
        <v>0</v>
      </c>
      <c r="C29" s="141"/>
      <c r="D29" s="141">
        <f>D27-'BS'!C23</f>
        <v>0</v>
      </c>
      <c r="E29" s="141"/>
      <c r="F29" s="141"/>
      <c r="G29" s="141"/>
      <c r="H29" s="141"/>
      <c r="I29" s="141">
        <f>I27-'BS'!C24</f>
        <v>0</v>
      </c>
      <c r="J29" s="141"/>
      <c r="K29" s="172"/>
      <c r="L29" s="141">
        <f>L27-'BS'!C26</f>
        <v>0</v>
      </c>
      <c r="M29" s="141"/>
      <c r="N29" s="141">
        <f>N27-'BS'!C27</f>
        <v>0</v>
      </c>
      <c r="O29" s="141"/>
      <c r="P29" s="141">
        <f>'BS'!C28-Equity!P27</f>
        <v>0</v>
      </c>
      <c r="Q29" s="141"/>
      <c r="R29" s="141">
        <f>'BS'!C29-Equity!R27</f>
        <v>0</v>
      </c>
    </row>
    <row r="30" spans="1:18" ht="45" customHeight="1">
      <c r="A30" s="238" t="s">
        <v>183</v>
      </c>
      <c r="B30" s="238"/>
      <c r="C30" s="238"/>
      <c r="D30" s="238"/>
      <c r="E30" s="238"/>
      <c r="F30" s="238"/>
      <c r="G30" s="238"/>
      <c r="H30" s="238"/>
      <c r="I30" s="238"/>
      <c r="J30" s="238"/>
      <c r="K30" s="238"/>
      <c r="L30" s="241"/>
      <c r="M30" s="241"/>
      <c r="N30" s="241"/>
      <c r="O30" s="241"/>
      <c r="P30" s="241"/>
      <c r="Q30" s="241"/>
      <c r="R30" s="241"/>
    </row>
    <row r="31" spans="1:18" ht="15" customHeight="1">
      <c r="A31" s="258"/>
      <c r="B31" s="259"/>
      <c r="C31" s="259"/>
      <c r="D31" s="259"/>
      <c r="E31" s="259"/>
      <c r="F31" s="259"/>
      <c r="G31" s="259"/>
      <c r="H31" s="259"/>
      <c r="I31" s="259"/>
      <c r="J31" s="259"/>
      <c r="K31" s="259"/>
      <c r="L31" s="259"/>
      <c r="M31" s="259"/>
      <c r="N31" s="259"/>
      <c r="O31" s="259"/>
      <c r="P31" s="259"/>
      <c r="Q31" s="259"/>
      <c r="R31" s="259"/>
    </row>
    <row r="46" ht="15" customHeight="1">
      <c r="A46" s="101"/>
    </row>
    <row r="47" ht="15" customHeight="1">
      <c r="A47" s="101"/>
    </row>
    <row r="48" ht="15" customHeight="1">
      <c r="A48" s="101"/>
    </row>
    <row r="50" ht="15" customHeight="1">
      <c r="A50" s="101"/>
    </row>
    <row r="52" ht="15" customHeight="1">
      <c r="A52" s="101"/>
    </row>
    <row r="54" spans="1:17" ht="15" customHeight="1">
      <c r="A54" s="101"/>
      <c r="L54" s="102"/>
      <c r="M54" s="102"/>
      <c r="N54" s="102"/>
      <c r="O54" s="102"/>
      <c r="P54" s="102"/>
      <c r="Q54" s="102"/>
    </row>
    <row r="55" spans="1:18" ht="15" customHeight="1">
      <c r="A55" s="104"/>
      <c r="B55" s="104"/>
      <c r="C55" s="104"/>
      <c r="D55" s="104"/>
      <c r="E55" s="104"/>
      <c r="F55" s="104"/>
      <c r="G55" s="104"/>
      <c r="H55" s="104"/>
      <c r="I55" s="104"/>
      <c r="J55" s="104"/>
      <c r="K55" s="104"/>
      <c r="L55" s="105"/>
      <c r="M55" s="105"/>
      <c r="N55" s="105"/>
      <c r="O55" s="105"/>
      <c r="P55" s="105"/>
      <c r="Q55" s="105"/>
      <c r="R55" s="105"/>
    </row>
    <row r="56" spans="12:18" ht="15" customHeight="1">
      <c r="L56" s="102"/>
      <c r="M56" s="102"/>
      <c r="N56" s="102"/>
      <c r="O56" s="102"/>
      <c r="P56" s="102"/>
      <c r="Q56" s="102"/>
      <c r="R56" s="102"/>
    </row>
    <row r="60" spans="6:18" ht="15" customHeight="1">
      <c r="F60" s="106"/>
      <c r="G60" s="106"/>
      <c r="H60" s="106"/>
      <c r="I60" s="106"/>
      <c r="J60" s="106"/>
      <c r="K60" s="106"/>
      <c r="L60" s="106"/>
      <c r="M60" s="106"/>
      <c r="N60" s="106"/>
      <c r="O60" s="106"/>
      <c r="P60" s="106"/>
      <c r="Q60" s="106"/>
      <c r="R60" s="106"/>
    </row>
    <row r="61" spans="6:18" ht="15" customHeight="1">
      <c r="F61" s="106"/>
      <c r="G61" s="106"/>
      <c r="H61" s="106"/>
      <c r="I61" s="106"/>
      <c r="J61" s="106"/>
      <c r="K61" s="106"/>
      <c r="L61" s="106"/>
      <c r="M61" s="106"/>
      <c r="N61" s="106"/>
      <c r="O61" s="106"/>
      <c r="P61" s="106"/>
      <c r="Q61" s="106"/>
      <c r="R61" s="106"/>
    </row>
    <row r="62" spans="6:18" ht="15" customHeight="1">
      <c r="F62" s="106"/>
      <c r="G62" s="106"/>
      <c r="H62" s="106"/>
      <c r="I62" s="106"/>
      <c r="J62" s="106"/>
      <c r="K62" s="106"/>
      <c r="L62" s="106"/>
      <c r="M62" s="106"/>
      <c r="N62" s="106"/>
      <c r="O62" s="106"/>
      <c r="P62" s="106"/>
      <c r="Q62" s="106"/>
      <c r="R62" s="106"/>
    </row>
    <row r="63" spans="6:18" ht="15" customHeight="1">
      <c r="F63" s="106"/>
      <c r="G63" s="106"/>
      <c r="H63" s="106"/>
      <c r="I63" s="106"/>
      <c r="J63" s="106"/>
      <c r="K63" s="106"/>
      <c r="L63" s="106"/>
      <c r="M63" s="106"/>
      <c r="N63" s="106"/>
      <c r="O63" s="106"/>
      <c r="P63" s="106"/>
      <c r="Q63" s="106"/>
      <c r="R63" s="106"/>
    </row>
    <row r="64" spans="6:18" ht="15" customHeight="1">
      <c r="F64" s="106"/>
      <c r="G64" s="106"/>
      <c r="H64" s="106"/>
      <c r="I64" s="106"/>
      <c r="J64" s="106"/>
      <c r="K64" s="106"/>
      <c r="L64" s="106"/>
      <c r="M64" s="106"/>
      <c r="N64" s="106"/>
      <c r="O64" s="106"/>
      <c r="P64" s="106"/>
      <c r="Q64" s="106"/>
      <c r="R64" s="106"/>
    </row>
    <row r="65" spans="6:18" ht="15" customHeight="1">
      <c r="F65" s="106"/>
      <c r="G65" s="106"/>
      <c r="H65" s="106"/>
      <c r="I65" s="106"/>
      <c r="J65" s="106"/>
      <c r="K65" s="106"/>
      <c r="L65" s="106"/>
      <c r="M65" s="106"/>
      <c r="N65" s="106"/>
      <c r="O65" s="106"/>
      <c r="P65" s="106"/>
      <c r="Q65" s="106"/>
      <c r="R65" s="106"/>
    </row>
    <row r="66" spans="6:18" ht="15" customHeight="1">
      <c r="F66" s="106"/>
      <c r="G66" s="106"/>
      <c r="H66" s="106"/>
      <c r="I66" s="106"/>
      <c r="J66" s="106"/>
      <c r="K66" s="106"/>
      <c r="L66" s="106"/>
      <c r="M66" s="106"/>
      <c r="N66" s="106"/>
      <c r="O66" s="106"/>
      <c r="P66" s="106"/>
      <c r="Q66" s="106"/>
      <c r="R66" s="106"/>
    </row>
    <row r="67" spans="6:18" ht="15" customHeight="1">
      <c r="F67" s="106"/>
      <c r="G67" s="106"/>
      <c r="H67" s="106"/>
      <c r="I67" s="106"/>
      <c r="J67" s="106"/>
      <c r="K67" s="106"/>
      <c r="L67" s="106"/>
      <c r="M67" s="106"/>
      <c r="N67" s="106"/>
      <c r="O67" s="106"/>
      <c r="P67" s="106"/>
      <c r="Q67" s="106"/>
      <c r="R67" s="106"/>
    </row>
    <row r="68" spans="6:18" ht="15" customHeight="1">
      <c r="F68" s="106"/>
      <c r="G68" s="106"/>
      <c r="H68" s="106"/>
      <c r="I68" s="106"/>
      <c r="J68" s="106"/>
      <c r="K68" s="106"/>
      <c r="L68" s="106"/>
      <c r="M68" s="106"/>
      <c r="N68" s="106"/>
      <c r="O68" s="106"/>
      <c r="P68" s="106"/>
      <c r="Q68" s="106"/>
      <c r="R68" s="106"/>
    </row>
    <row r="69" spans="6:18" ht="15" customHeight="1">
      <c r="F69" s="106"/>
      <c r="G69" s="106"/>
      <c r="H69" s="106"/>
      <c r="I69" s="106"/>
      <c r="J69" s="106"/>
      <c r="K69" s="106"/>
      <c r="L69" s="106"/>
      <c r="M69" s="106"/>
      <c r="N69" s="106"/>
      <c r="O69" s="106"/>
      <c r="P69" s="106"/>
      <c r="Q69" s="106"/>
      <c r="R69" s="106"/>
    </row>
    <row r="70" spans="6:18" ht="15" customHeight="1">
      <c r="F70" s="106"/>
      <c r="G70" s="106"/>
      <c r="H70" s="106"/>
      <c r="I70" s="106"/>
      <c r="J70" s="106"/>
      <c r="K70" s="106"/>
      <c r="L70" s="106"/>
      <c r="M70" s="106"/>
      <c r="N70" s="106"/>
      <c r="O70" s="106"/>
      <c r="P70" s="106"/>
      <c r="Q70" s="106"/>
      <c r="R70" s="106"/>
    </row>
    <row r="71" spans="6:18" ht="15" customHeight="1">
      <c r="F71" s="106"/>
      <c r="G71" s="106"/>
      <c r="H71" s="106"/>
      <c r="I71" s="106"/>
      <c r="J71" s="106"/>
      <c r="K71" s="106"/>
      <c r="L71" s="106"/>
      <c r="M71" s="106"/>
      <c r="N71" s="106"/>
      <c r="O71" s="106"/>
      <c r="P71" s="106"/>
      <c r="Q71" s="106"/>
      <c r="R71" s="106"/>
    </row>
    <row r="72" spans="6:18" ht="15" customHeight="1">
      <c r="F72" s="106"/>
      <c r="G72" s="106"/>
      <c r="H72" s="106"/>
      <c r="I72" s="106"/>
      <c r="J72" s="106"/>
      <c r="K72" s="106"/>
      <c r="L72" s="106"/>
      <c r="M72" s="106"/>
      <c r="N72" s="106"/>
      <c r="O72" s="106"/>
      <c r="P72" s="106"/>
      <c r="Q72" s="106"/>
      <c r="R72" s="106"/>
    </row>
    <row r="73" spans="6:18" ht="15" customHeight="1">
      <c r="F73" s="106"/>
      <c r="G73" s="106"/>
      <c r="H73" s="106"/>
      <c r="I73" s="106"/>
      <c r="J73" s="106"/>
      <c r="K73" s="106"/>
      <c r="L73" s="106"/>
      <c r="M73" s="106"/>
      <c r="N73" s="106"/>
      <c r="O73" s="106"/>
      <c r="P73" s="106"/>
      <c r="Q73" s="106"/>
      <c r="R73" s="106"/>
    </row>
    <row r="74" spans="6:18" ht="15" customHeight="1">
      <c r="F74" s="106"/>
      <c r="G74" s="106"/>
      <c r="H74" s="106"/>
      <c r="I74" s="106"/>
      <c r="J74" s="106"/>
      <c r="K74" s="106"/>
      <c r="L74" s="106"/>
      <c r="M74" s="106"/>
      <c r="N74" s="106"/>
      <c r="O74" s="106"/>
      <c r="P74" s="106"/>
      <c r="Q74" s="106"/>
      <c r="R74" s="106"/>
    </row>
    <row r="75" spans="6:18" ht="15" customHeight="1">
      <c r="F75" s="106"/>
      <c r="G75" s="106"/>
      <c r="H75" s="106"/>
      <c r="I75" s="106"/>
      <c r="J75" s="106"/>
      <c r="K75" s="106"/>
      <c r="L75" s="106"/>
      <c r="M75" s="106"/>
      <c r="N75" s="106"/>
      <c r="O75" s="106"/>
      <c r="P75" s="106"/>
      <c r="Q75" s="106"/>
      <c r="R75" s="106"/>
    </row>
    <row r="76" spans="6:18" ht="15" customHeight="1">
      <c r="F76" s="106"/>
      <c r="G76" s="106"/>
      <c r="H76" s="106"/>
      <c r="I76" s="106"/>
      <c r="J76" s="106"/>
      <c r="K76" s="106"/>
      <c r="L76" s="106"/>
      <c r="M76" s="106"/>
      <c r="N76" s="106"/>
      <c r="O76" s="106"/>
      <c r="P76" s="106"/>
      <c r="Q76" s="106"/>
      <c r="R76" s="106"/>
    </row>
    <row r="77" spans="6:18" ht="15" customHeight="1">
      <c r="F77" s="106"/>
      <c r="G77" s="106"/>
      <c r="H77" s="106"/>
      <c r="I77" s="106"/>
      <c r="J77" s="106"/>
      <c r="K77" s="106"/>
      <c r="L77" s="106"/>
      <c r="M77" s="106"/>
      <c r="N77" s="106"/>
      <c r="O77" s="106"/>
      <c r="P77" s="106"/>
      <c r="Q77" s="106"/>
      <c r="R77" s="106"/>
    </row>
    <row r="93" ht="15" customHeight="1">
      <c r="A93" s="101">
        <f>A46</f>
        <v>0</v>
      </c>
    </row>
  </sheetData>
  <sheetProtection/>
  <mergeCells count="4">
    <mergeCell ref="A31:R31"/>
    <mergeCell ref="A30:R30"/>
    <mergeCell ref="B5:N5"/>
    <mergeCell ref="B6:I6"/>
  </mergeCells>
  <printOptions horizontalCentered="1"/>
  <pageMargins left="0.25" right="0.25" top="0.75" bottom="0.25" header="0.5" footer="0.25"/>
  <pageSetup fitToHeight="1" fitToWidth="1" horizontalDpi="600" verticalDpi="600" orientation="landscape" paperSize="9" scale="83"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34">
      <selection activeCell="H23" sqref="H23"/>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1" t="s">
        <v>337</v>
      </c>
      <c r="B1" s="97"/>
      <c r="C1" s="97"/>
      <c r="D1" s="97"/>
      <c r="E1" s="97"/>
      <c r="F1" s="97"/>
      <c r="G1" s="97"/>
      <c r="H1" s="97"/>
      <c r="I1" s="97"/>
    </row>
    <row r="2" spans="1:9" ht="15" customHeight="1">
      <c r="A2" s="101" t="s">
        <v>382</v>
      </c>
      <c r="B2" s="97"/>
      <c r="C2" s="97"/>
      <c r="D2" s="97"/>
      <c r="E2" s="97"/>
      <c r="F2" s="97"/>
      <c r="G2" s="97"/>
      <c r="H2" s="97"/>
      <c r="I2" s="97"/>
    </row>
    <row r="3" spans="1:9" ht="15" customHeight="1">
      <c r="A3" s="101"/>
      <c r="B3" s="97"/>
      <c r="C3" s="97"/>
      <c r="D3" s="136"/>
      <c r="E3" s="137"/>
      <c r="F3" s="137"/>
      <c r="G3" s="97"/>
      <c r="H3" s="97"/>
      <c r="I3" s="97"/>
    </row>
    <row r="4" spans="1:9" ht="15" customHeight="1">
      <c r="A4" s="101"/>
      <c r="B4" s="97"/>
      <c r="C4" s="97"/>
      <c r="D4" s="137"/>
      <c r="E4" s="137"/>
      <c r="F4" s="137"/>
      <c r="G4" s="97"/>
      <c r="H4" s="97"/>
      <c r="I4" s="97"/>
    </row>
    <row r="5" spans="1:6" ht="28.5" customHeight="1">
      <c r="A5" s="101"/>
      <c r="B5" s="97"/>
      <c r="C5" s="97"/>
      <c r="D5" s="264" t="s">
        <v>381</v>
      </c>
      <c r="E5" s="265"/>
      <c r="F5" s="265"/>
    </row>
    <row r="6" spans="1:6" ht="15" customHeight="1">
      <c r="A6" s="97"/>
      <c r="B6" s="97"/>
      <c r="C6" s="97"/>
      <c r="D6" s="68" t="s">
        <v>285</v>
      </c>
      <c r="E6" s="105"/>
      <c r="F6" s="68" t="s">
        <v>286</v>
      </c>
    </row>
    <row r="7" spans="1:6" ht="15" customHeight="1">
      <c r="A7" s="97"/>
      <c r="B7" s="97"/>
      <c r="C7" s="97"/>
      <c r="D7" s="102" t="s">
        <v>3</v>
      </c>
      <c r="E7" s="102"/>
      <c r="F7" s="102" t="s">
        <v>3</v>
      </c>
    </row>
    <row r="8" spans="1:6" ht="15" customHeight="1">
      <c r="A8" s="97"/>
      <c r="B8" s="97"/>
      <c r="C8" s="97"/>
      <c r="D8" s="6" t="s">
        <v>11</v>
      </c>
      <c r="E8" s="6"/>
      <c r="F8" s="6" t="s">
        <v>11</v>
      </c>
    </row>
    <row r="9" spans="1:6" ht="15" customHeight="1">
      <c r="A9" s="97"/>
      <c r="B9" s="97"/>
      <c r="C9" s="97"/>
      <c r="D9" s="6"/>
      <c r="E9" s="6"/>
      <c r="F9" s="6"/>
    </row>
    <row r="10" spans="1:6" ht="15" customHeight="1">
      <c r="A10" s="101" t="s">
        <v>333</v>
      </c>
      <c r="B10" s="97"/>
      <c r="C10" s="97"/>
      <c r="D10" s="55"/>
      <c r="E10" s="102"/>
      <c r="F10" s="55"/>
    </row>
    <row r="11" spans="1:6" ht="15" customHeight="1">
      <c r="A11" s="97" t="s">
        <v>265</v>
      </c>
      <c r="B11" s="97"/>
      <c r="C11" s="97"/>
      <c r="D11" s="55">
        <f>PL!J32</f>
        <v>39742</v>
      </c>
      <c r="E11" s="102"/>
      <c r="F11" s="55">
        <f>PL!L32</f>
        <v>24245</v>
      </c>
    </row>
    <row r="12" spans="1:6" ht="15" customHeight="1">
      <c r="A12" s="97"/>
      <c r="B12" s="97"/>
      <c r="C12" s="97"/>
      <c r="D12" s="3"/>
      <c r="F12" s="3"/>
    </row>
    <row r="13" spans="1:6" ht="15" customHeight="1">
      <c r="A13" s="97" t="s">
        <v>271</v>
      </c>
      <c r="B13" s="97"/>
      <c r="C13" s="97"/>
      <c r="D13" s="23">
        <v>22206</v>
      </c>
      <c r="E13" s="97"/>
      <c r="F13" s="55">
        <v>28805</v>
      </c>
    </row>
    <row r="14" spans="1:6" ht="15" customHeight="1">
      <c r="A14" s="97"/>
      <c r="B14" s="97"/>
      <c r="C14" s="97"/>
      <c r="D14" s="61"/>
      <c r="E14" s="97"/>
      <c r="F14" s="61"/>
    </row>
    <row r="15" spans="1:7" ht="15" customHeight="1">
      <c r="A15" s="97" t="s">
        <v>349</v>
      </c>
      <c r="B15" s="97"/>
      <c r="C15" s="97"/>
      <c r="D15" s="69">
        <f>SUM(D11:D13)</f>
        <v>61948</v>
      </c>
      <c r="E15" s="97"/>
      <c r="F15" s="69">
        <f>SUM(F11:F13)</f>
        <v>53050</v>
      </c>
      <c r="G15" s="97"/>
    </row>
    <row r="16" spans="1:7" ht="15" customHeight="1">
      <c r="A16" s="97"/>
      <c r="B16" s="97"/>
      <c r="C16" s="97"/>
      <c r="D16" s="69"/>
      <c r="E16" s="97"/>
      <c r="F16" s="69"/>
      <c r="G16" s="97"/>
    </row>
    <row r="17" spans="1:6" ht="15" customHeight="1">
      <c r="A17" s="97" t="s">
        <v>272</v>
      </c>
      <c r="B17" s="97"/>
      <c r="C17" s="97"/>
      <c r="D17" s="55"/>
      <c r="E17" s="97"/>
      <c r="F17" s="55"/>
    </row>
    <row r="18" spans="1:6" ht="15" customHeight="1">
      <c r="A18" s="97"/>
      <c r="B18" s="97" t="s">
        <v>44</v>
      </c>
      <c r="C18" s="97"/>
      <c r="D18" s="55">
        <f>52025-2</f>
        <v>52023</v>
      </c>
      <c r="E18" s="97"/>
      <c r="F18" s="55">
        <v>20315</v>
      </c>
    </row>
    <row r="19" spans="1:7" ht="15" customHeight="1">
      <c r="A19" s="97"/>
      <c r="B19" s="97" t="s">
        <v>162</v>
      </c>
      <c r="C19" s="97"/>
      <c r="D19" s="55">
        <v>-4055</v>
      </c>
      <c r="E19" s="97"/>
      <c r="F19" s="55">
        <v>-3942</v>
      </c>
      <c r="G19" s="97"/>
    </row>
    <row r="20" spans="1:7" ht="15" customHeight="1" hidden="1">
      <c r="A20" s="97"/>
      <c r="B20" s="97" t="s">
        <v>163</v>
      </c>
      <c r="C20" s="97"/>
      <c r="D20" s="55"/>
      <c r="E20" s="97"/>
      <c r="F20" s="55">
        <v>0</v>
      </c>
      <c r="G20" s="97"/>
    </row>
    <row r="21" spans="1:7" ht="15" customHeight="1">
      <c r="A21" s="97"/>
      <c r="B21" s="97" t="s">
        <v>130</v>
      </c>
      <c r="C21" s="97"/>
      <c r="D21" s="55"/>
      <c r="E21" s="97"/>
      <c r="F21" s="55"/>
      <c r="G21" s="97"/>
    </row>
    <row r="22" spans="1:7" ht="15" customHeight="1">
      <c r="A22" s="97"/>
      <c r="B22" s="97" t="s">
        <v>164</v>
      </c>
      <c r="C22" s="97"/>
      <c r="D22" s="55">
        <v>284</v>
      </c>
      <c r="E22" s="97"/>
      <c r="F22" s="55">
        <v>412</v>
      </c>
      <c r="G22" s="97"/>
    </row>
    <row r="23" spans="1:7" ht="15" customHeight="1">
      <c r="A23" s="97"/>
      <c r="B23" s="97" t="s">
        <v>21</v>
      </c>
      <c r="C23" s="97"/>
      <c r="D23" s="55">
        <v>-13118</v>
      </c>
      <c r="E23" s="97"/>
      <c r="F23" s="55">
        <v>-7460</v>
      </c>
      <c r="G23" s="97"/>
    </row>
    <row r="24" spans="1:7" ht="15" customHeight="1" hidden="1">
      <c r="A24" s="97"/>
      <c r="B24" s="97" t="s">
        <v>99</v>
      </c>
      <c r="C24" s="97"/>
      <c r="D24" s="55">
        <v>0</v>
      </c>
      <c r="E24" s="97"/>
      <c r="F24" s="55">
        <v>0</v>
      </c>
      <c r="G24" s="97"/>
    </row>
    <row r="25" spans="1:7" ht="15" customHeight="1">
      <c r="A25" s="97"/>
      <c r="B25" s="97" t="s">
        <v>367</v>
      </c>
      <c r="C25" s="97"/>
      <c r="D25" s="55">
        <v>-7928</v>
      </c>
      <c r="E25" s="97"/>
      <c r="F25" s="55">
        <v>0</v>
      </c>
      <c r="G25" s="97"/>
    </row>
    <row r="26" spans="1:7" ht="15" customHeight="1" hidden="1">
      <c r="A26" s="97"/>
      <c r="B26" s="97" t="s">
        <v>105</v>
      </c>
      <c r="C26" s="97"/>
      <c r="D26" s="55">
        <v>0</v>
      </c>
      <c r="E26" s="97"/>
      <c r="F26" s="55">
        <v>0</v>
      </c>
      <c r="G26" s="97"/>
    </row>
    <row r="27" spans="1:6" ht="15" customHeight="1">
      <c r="A27" s="97"/>
      <c r="B27" s="97"/>
      <c r="C27" s="97"/>
      <c r="D27" s="61"/>
      <c r="E27" s="97"/>
      <c r="F27" s="61"/>
    </row>
    <row r="28" spans="1:6" ht="15" customHeight="1">
      <c r="A28" s="101" t="s">
        <v>311</v>
      </c>
      <c r="B28" s="97"/>
      <c r="C28" s="97"/>
      <c r="D28" s="61">
        <f>SUM(D15:D26)</f>
        <v>89154</v>
      </c>
      <c r="E28" s="97"/>
      <c r="F28" s="61">
        <f>SUM(F15:F26)</f>
        <v>62375</v>
      </c>
    </row>
    <row r="29" spans="1:6" ht="15" customHeight="1">
      <c r="A29" s="97"/>
      <c r="B29" s="97"/>
      <c r="C29" s="97"/>
      <c r="D29" s="69"/>
      <c r="E29" s="97"/>
      <c r="F29" s="69"/>
    </row>
    <row r="30" spans="1:7" ht="15" customHeight="1">
      <c r="A30" s="101" t="s">
        <v>172</v>
      </c>
      <c r="B30" s="97"/>
      <c r="C30" s="97"/>
      <c r="D30" s="55"/>
      <c r="E30" s="102"/>
      <c r="F30" s="55"/>
      <c r="G30" s="97"/>
    </row>
    <row r="31" spans="1:6" ht="15" customHeight="1">
      <c r="A31" s="101"/>
      <c r="B31" s="113" t="s">
        <v>106</v>
      </c>
      <c r="C31" s="97"/>
      <c r="D31" s="55">
        <v>-10902</v>
      </c>
      <c r="E31" s="102"/>
      <c r="F31" s="55">
        <v>-5991</v>
      </c>
    </row>
    <row r="32" spans="1:6" ht="15" customHeight="1">
      <c r="A32" s="101"/>
      <c r="B32" s="113" t="s">
        <v>126</v>
      </c>
      <c r="C32" s="97"/>
      <c r="D32" s="55">
        <v>0</v>
      </c>
      <c r="E32" s="102"/>
      <c r="F32" s="55">
        <v>-145</v>
      </c>
    </row>
    <row r="33" spans="1:6" ht="15" customHeight="1" hidden="1">
      <c r="A33" s="101"/>
      <c r="B33" s="113" t="s">
        <v>133</v>
      </c>
      <c r="C33" s="97"/>
      <c r="D33" s="55">
        <v>0</v>
      </c>
      <c r="E33" s="102"/>
      <c r="F33" s="55">
        <v>0</v>
      </c>
    </row>
    <row r="34" spans="1:6" ht="15" customHeight="1">
      <c r="A34" s="101"/>
      <c r="B34" s="113" t="s">
        <v>184</v>
      </c>
      <c r="C34" s="97"/>
      <c r="D34" s="55">
        <v>122</v>
      </c>
      <c r="E34" s="102"/>
      <c r="F34" s="69">
        <v>137</v>
      </c>
    </row>
    <row r="35" spans="1:6" ht="15" customHeight="1">
      <c r="A35" s="101"/>
      <c r="B35" s="113" t="s">
        <v>51</v>
      </c>
      <c r="C35" s="97"/>
      <c r="D35" s="55">
        <v>-32904</v>
      </c>
      <c r="E35" s="102"/>
      <c r="F35" s="55">
        <v>-32467</v>
      </c>
    </row>
    <row r="36" spans="1:6" ht="15" customHeight="1" hidden="1">
      <c r="A36" s="101"/>
      <c r="B36" s="113" t="s">
        <v>127</v>
      </c>
      <c r="C36" s="97"/>
      <c r="D36" s="55">
        <v>0</v>
      </c>
      <c r="E36" s="102"/>
      <c r="F36" s="55">
        <v>0</v>
      </c>
    </row>
    <row r="37" spans="1:6" ht="15" customHeight="1" hidden="1">
      <c r="A37" s="101"/>
      <c r="B37" s="113" t="s">
        <v>114</v>
      </c>
      <c r="C37" s="97"/>
      <c r="D37" s="55">
        <v>0</v>
      </c>
      <c r="E37" s="102"/>
      <c r="F37" s="69">
        <v>0</v>
      </c>
    </row>
    <row r="38" spans="1:6" ht="15" customHeight="1" hidden="1">
      <c r="A38" s="101"/>
      <c r="B38" s="113" t="s">
        <v>165</v>
      </c>
      <c r="C38" s="97"/>
      <c r="D38" s="55">
        <v>0</v>
      </c>
      <c r="E38" s="102"/>
      <c r="F38" s="69">
        <v>0</v>
      </c>
    </row>
    <row r="39" ht="15" customHeight="1">
      <c r="F39" s="138"/>
    </row>
    <row r="40" spans="1:6" ht="15" customHeight="1" hidden="1">
      <c r="A40" s="101"/>
      <c r="B40" s="113" t="s">
        <v>107</v>
      </c>
      <c r="C40" s="97"/>
      <c r="D40" s="55">
        <v>0</v>
      </c>
      <c r="E40" s="102"/>
      <c r="F40" s="55">
        <v>0</v>
      </c>
    </row>
    <row r="41" spans="1:6" ht="15" customHeight="1">
      <c r="A41" s="101" t="s">
        <v>266</v>
      </c>
      <c r="B41" s="97"/>
      <c r="C41" s="97"/>
      <c r="D41" s="114">
        <f>SUM(D31:D40)</f>
        <v>-43684</v>
      </c>
      <c r="E41" s="102"/>
      <c r="F41" s="61">
        <f>SUM(F31:F40)</f>
        <v>-38466</v>
      </c>
    </row>
    <row r="42" spans="1:6" ht="15" customHeight="1">
      <c r="A42" s="101"/>
      <c r="B42" s="97"/>
      <c r="C42" s="97"/>
      <c r="D42" s="69"/>
      <c r="E42" s="102"/>
      <c r="F42" s="69"/>
    </row>
    <row r="43" spans="1:6" ht="15" customHeight="1">
      <c r="A43" s="101" t="s">
        <v>334</v>
      </c>
      <c r="B43" s="97"/>
      <c r="C43" s="97"/>
      <c r="D43" s="55"/>
      <c r="E43" s="102"/>
      <c r="F43" s="55"/>
    </row>
    <row r="44" spans="2:6" ht="15" customHeight="1">
      <c r="B44" s="97" t="s">
        <v>119</v>
      </c>
      <c r="C44" s="97"/>
      <c r="D44" s="55">
        <v>-1178</v>
      </c>
      <c r="E44" s="97"/>
      <c r="F44" s="55">
        <v>0</v>
      </c>
    </row>
    <row r="45" spans="2:6" ht="15" customHeight="1">
      <c r="B45" s="97" t="s">
        <v>135</v>
      </c>
      <c r="C45" s="97"/>
      <c r="D45" s="55">
        <v>-32091</v>
      </c>
      <c r="E45" s="97"/>
      <c r="F45" s="55">
        <v>-27215</v>
      </c>
    </row>
    <row r="46" spans="2:6" ht="15" customHeight="1" hidden="1">
      <c r="B46" s="97" t="s">
        <v>175</v>
      </c>
      <c r="C46" s="97"/>
      <c r="D46" s="55">
        <v>0</v>
      </c>
      <c r="E46" s="97"/>
      <c r="F46" s="55">
        <v>0</v>
      </c>
    </row>
    <row r="47" spans="2:6" ht="15" customHeight="1">
      <c r="B47" s="97" t="s">
        <v>166</v>
      </c>
      <c r="C47" s="97"/>
      <c r="D47" s="55">
        <v>15</v>
      </c>
      <c r="E47" s="97"/>
      <c r="F47" s="55">
        <v>0</v>
      </c>
    </row>
    <row r="48" spans="1:6" ht="15" customHeight="1">
      <c r="A48" s="97"/>
      <c r="B48" s="97"/>
      <c r="C48" s="97"/>
      <c r="D48" s="61"/>
      <c r="E48" s="97"/>
      <c r="F48" s="61"/>
    </row>
    <row r="49" spans="1:6" ht="15" customHeight="1">
      <c r="A49" s="101" t="s">
        <v>187</v>
      </c>
      <c r="B49" s="97"/>
      <c r="C49" s="97"/>
      <c r="D49" s="61">
        <f>SUM(D44:D47)</f>
        <v>-33254</v>
      </c>
      <c r="E49" s="97"/>
      <c r="F49" s="61">
        <f>SUM(F44:F47)</f>
        <v>-27215</v>
      </c>
    </row>
    <row r="50" spans="1:6" ht="15" customHeight="1">
      <c r="A50" s="97"/>
      <c r="B50" s="97"/>
      <c r="C50" s="97"/>
      <c r="D50" s="55"/>
      <c r="E50" s="97"/>
      <c r="F50" s="55"/>
    </row>
    <row r="51" spans="1:9" ht="15" customHeight="1">
      <c r="A51" s="101" t="s">
        <v>188</v>
      </c>
      <c r="B51" s="97"/>
      <c r="C51" s="97"/>
      <c r="D51" s="55">
        <f>+D28+D41+D49</f>
        <v>12216</v>
      </c>
      <c r="E51" s="97"/>
      <c r="F51" s="55">
        <f>+F28+F41+F49</f>
        <v>-3306</v>
      </c>
      <c r="G51" s="97"/>
      <c r="H51" s="97"/>
      <c r="I51" s="97"/>
    </row>
    <row r="52" spans="1:6" ht="15" customHeight="1">
      <c r="A52" s="101" t="s">
        <v>120</v>
      </c>
      <c r="B52" s="97"/>
      <c r="C52" s="97"/>
      <c r="D52" s="55">
        <v>18112</v>
      </c>
      <c r="E52" s="97"/>
      <c r="F52" s="55">
        <v>57160</v>
      </c>
    </row>
    <row r="53" spans="1:6" ht="15" customHeight="1">
      <c r="A53" s="101"/>
      <c r="B53" s="101"/>
      <c r="C53" s="97"/>
      <c r="D53" s="55"/>
      <c r="E53" s="97"/>
      <c r="F53" s="55"/>
    </row>
    <row r="54" spans="1:6" ht="15" customHeight="1" thickBot="1">
      <c r="A54" s="101" t="s">
        <v>189</v>
      </c>
      <c r="B54" s="101"/>
      <c r="C54" s="97"/>
      <c r="D54" s="115">
        <f>SUM(D51:D53)</f>
        <v>30328</v>
      </c>
      <c r="E54" s="97"/>
      <c r="F54" s="115">
        <f>SUM(F51:F53)</f>
        <v>53854</v>
      </c>
    </row>
    <row r="55" spans="1:6" ht="15" customHeight="1">
      <c r="A55" s="97"/>
      <c r="B55" s="97"/>
      <c r="C55" s="97"/>
      <c r="D55" s="116"/>
      <c r="E55" s="97"/>
      <c r="F55" s="55"/>
    </row>
    <row r="56" spans="1:6" ht="15" customHeight="1">
      <c r="A56" s="101" t="s">
        <v>273</v>
      </c>
      <c r="B56" s="97"/>
      <c r="C56" s="97"/>
      <c r="D56" s="116"/>
      <c r="E56" s="97"/>
      <c r="F56" s="55"/>
    </row>
    <row r="57" spans="1:6" ht="15" customHeight="1">
      <c r="A57" s="97"/>
      <c r="B57" s="97" t="s">
        <v>136</v>
      </c>
      <c r="C57" s="97"/>
      <c r="D57" s="55">
        <f>1690+15000</f>
        <v>16690</v>
      </c>
      <c r="E57" s="55"/>
      <c r="F57" s="55">
        <v>26870</v>
      </c>
    </row>
    <row r="58" spans="1:6" ht="15" customHeight="1">
      <c r="A58" s="97"/>
      <c r="B58" s="97" t="s">
        <v>146</v>
      </c>
      <c r="C58" s="97"/>
      <c r="D58" s="55">
        <v>15328</v>
      </c>
      <c r="E58" s="55"/>
      <c r="F58" s="55">
        <v>28855</v>
      </c>
    </row>
    <row r="59" spans="1:6" ht="15" customHeight="1">
      <c r="A59" s="97"/>
      <c r="B59" s="97"/>
      <c r="C59" s="97"/>
      <c r="D59" s="70">
        <f>SUM(D57:D58)</f>
        <v>32018</v>
      </c>
      <c r="E59" s="55"/>
      <c r="F59" s="70">
        <f>SUM(F57:F58)</f>
        <v>55725</v>
      </c>
    </row>
    <row r="60" spans="1:6" ht="15" customHeight="1">
      <c r="A60" s="97"/>
      <c r="B60" s="97" t="s">
        <v>52</v>
      </c>
      <c r="C60" s="97"/>
      <c r="D60" s="55"/>
      <c r="E60" s="55"/>
      <c r="F60" s="55"/>
    </row>
    <row r="61" spans="1:7" ht="15" customHeight="1">
      <c r="A61" s="97"/>
      <c r="B61" s="97" t="s">
        <v>137</v>
      </c>
      <c r="C61" s="97"/>
      <c r="D61" s="69">
        <v>-1690</v>
      </c>
      <c r="E61" s="55"/>
      <c r="F61" s="55">
        <v>-1871</v>
      </c>
      <c r="G61" s="97"/>
    </row>
    <row r="62" spans="1:7" ht="15" customHeight="1">
      <c r="A62" s="97"/>
      <c r="B62" s="97"/>
      <c r="C62" s="97"/>
      <c r="D62" s="61"/>
      <c r="E62" s="55"/>
      <c r="F62" s="55"/>
      <c r="G62" s="97"/>
    </row>
    <row r="63" spans="1:7" ht="15" customHeight="1" thickBot="1">
      <c r="A63" s="97"/>
      <c r="B63" s="97"/>
      <c r="C63" s="97"/>
      <c r="D63" s="115">
        <f>SUM(D59:D61)</f>
        <v>30328</v>
      </c>
      <c r="E63" s="55"/>
      <c r="F63" s="115">
        <f>SUM(F59:F61)</f>
        <v>53854</v>
      </c>
      <c r="G63" s="97"/>
    </row>
    <row r="64" spans="1:6" ht="15" customHeight="1">
      <c r="A64" s="101"/>
      <c r="C64" s="97"/>
      <c r="D64" s="170"/>
      <c r="E64" s="169"/>
      <c r="F64" s="170"/>
    </row>
    <row r="65" spans="1:6" ht="15" customHeight="1">
      <c r="A65" s="101"/>
      <c r="C65" s="97"/>
      <c r="D65" s="170"/>
      <c r="E65" s="169"/>
      <c r="F65" s="170"/>
    </row>
    <row r="66" spans="1:6" ht="15" customHeight="1">
      <c r="A66" s="2" t="s">
        <v>365</v>
      </c>
      <c r="C66" s="97"/>
      <c r="D66" s="170"/>
      <c r="E66" s="169"/>
      <c r="F66" s="170"/>
    </row>
    <row r="67" spans="1:6" ht="15" customHeight="1">
      <c r="A67" s="101" t="s">
        <v>355</v>
      </c>
      <c r="B67" s="2" t="s">
        <v>368</v>
      </c>
      <c r="C67" s="97"/>
      <c r="D67" s="170"/>
      <c r="E67" s="169"/>
      <c r="F67" s="170"/>
    </row>
    <row r="68" spans="1:6" ht="15" customHeight="1">
      <c r="A68" s="101"/>
      <c r="C68" s="97"/>
      <c r="D68" s="170"/>
      <c r="E68" s="169"/>
      <c r="F68" s="170"/>
    </row>
    <row r="69" spans="1:7" ht="45" customHeight="1">
      <c r="A69" s="238" t="s">
        <v>348</v>
      </c>
      <c r="B69" s="238"/>
      <c r="C69" s="238"/>
      <c r="D69" s="238"/>
      <c r="E69" s="238"/>
      <c r="F69" s="238"/>
      <c r="G69" s="97"/>
    </row>
    <row r="70" spans="1:7" ht="15" customHeight="1">
      <c r="A70" s="59"/>
      <c r="B70" s="59"/>
      <c r="C70" s="59"/>
      <c r="D70" s="117">
        <f>+D54-D63</f>
        <v>0</v>
      </c>
      <c r="E70" s="59"/>
      <c r="F70" s="117">
        <f>+F54-F63</f>
        <v>0</v>
      </c>
      <c r="G70" s="97"/>
    </row>
    <row r="71" spans="1:6" ht="15" customHeight="1">
      <c r="A71" s="59"/>
      <c r="B71" s="59"/>
      <c r="C71" s="59"/>
      <c r="D71" s="117">
        <f>D59-'BS'!C17</f>
        <v>0</v>
      </c>
      <c r="E71" s="59"/>
      <c r="F71" s="59"/>
    </row>
    <row r="72" spans="1:6" ht="15" customHeight="1">
      <c r="A72" s="59"/>
      <c r="B72" s="59"/>
      <c r="C72" s="59"/>
      <c r="D72" s="59"/>
      <c r="E72" s="59"/>
      <c r="F72" s="59"/>
    </row>
  </sheetData>
  <sheetProtection/>
  <mergeCells count="2">
    <mergeCell ref="A69:F69"/>
    <mergeCell ref="D5:F5"/>
  </mergeCells>
  <printOptions horizontalCentered="1"/>
  <pageMargins left="0.5" right="0.25" top="0.37" bottom="0.39" header="0.16" footer="0.14"/>
  <pageSetup horizontalDpi="600" verticalDpi="600" orientation="portrait" paperSize="9" scale="84"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37"/>
  <sheetViews>
    <sheetView showGridLines="0" view="pageBreakPreview" zoomScaleSheetLayoutView="100" zoomScalePageLayoutView="0" workbookViewId="0" topLeftCell="A220">
      <selection activeCell="E103" sqref="E103"/>
    </sheetView>
  </sheetViews>
  <sheetFormatPr defaultColWidth="9.140625" defaultRowHeight="14.25" customHeight="1"/>
  <cols>
    <col min="1" max="1" width="4.140625" style="2" customWidth="1"/>
    <col min="2" max="2" width="3.00390625" style="2" customWidth="1"/>
    <col min="3" max="3" width="4.8515625" style="2" customWidth="1"/>
    <col min="4" max="4" width="26.421875" style="2" customWidth="1"/>
    <col min="5" max="5" width="8.8515625" style="2" customWidth="1"/>
    <col min="6" max="6" width="1.7109375" style="2" customWidth="1"/>
    <col min="7" max="7" width="11.8515625" style="2" customWidth="1"/>
    <col min="8" max="8" width="1.421875" style="2" customWidth="1"/>
    <col min="9" max="9" width="13.28125" style="2" customWidth="1"/>
    <col min="10" max="10" width="1.421875" style="2" customWidth="1"/>
    <col min="11" max="11" width="13.00390625" style="2" customWidth="1"/>
    <col min="12" max="12" width="1.7109375" style="2" customWidth="1"/>
    <col min="13" max="13" width="13.421875" style="2" customWidth="1"/>
    <col min="14" max="14" width="1.28515625" style="2" customWidth="1"/>
    <col min="15" max="15" width="13.85156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ht="14.25" customHeight="1">
      <c r="A1" s="1" t="s">
        <v>181</v>
      </c>
    </row>
    <row r="3" spans="1:15" ht="14.25" customHeight="1">
      <c r="A3" s="3">
        <v>1</v>
      </c>
      <c r="B3" s="3"/>
      <c r="C3" s="268" t="s">
        <v>53</v>
      </c>
      <c r="D3" s="268"/>
      <c r="E3" s="268"/>
      <c r="F3" s="268"/>
      <c r="G3" s="268"/>
      <c r="H3" s="268"/>
      <c r="I3" s="268"/>
      <c r="J3" s="268"/>
      <c r="K3" s="268"/>
      <c r="L3" s="268"/>
      <c r="M3" s="268"/>
      <c r="N3" s="268"/>
      <c r="O3" s="268"/>
    </row>
    <row r="4" spans="1:4" ht="14.25" customHeight="1">
      <c r="A4" s="3"/>
      <c r="B4" s="3"/>
      <c r="C4" s="3"/>
      <c r="D4" s="3"/>
    </row>
    <row r="5" spans="3:15" ht="17.25" customHeight="1">
      <c r="C5" s="235" t="s">
        <v>203</v>
      </c>
      <c r="D5" s="235"/>
      <c r="E5" s="235"/>
      <c r="F5" s="235"/>
      <c r="G5" s="235"/>
      <c r="H5" s="235"/>
      <c r="I5" s="235"/>
      <c r="J5" s="235"/>
      <c r="K5" s="235"/>
      <c r="L5" s="235"/>
      <c r="M5" s="235"/>
      <c r="N5" s="235"/>
      <c r="O5" s="235"/>
    </row>
    <row r="6" spans="3:15" ht="14.25" customHeight="1">
      <c r="C6" s="4"/>
      <c r="D6" s="4"/>
      <c r="E6" s="4"/>
      <c r="F6" s="4"/>
      <c r="G6" s="4"/>
      <c r="H6" s="4"/>
      <c r="I6" s="4"/>
      <c r="J6" s="4"/>
      <c r="K6" s="4"/>
      <c r="L6" s="4"/>
      <c r="M6" s="4"/>
      <c r="N6" s="4"/>
      <c r="O6" s="4"/>
    </row>
    <row r="7" spans="3:15" ht="36" customHeight="1">
      <c r="C7" s="235" t="s">
        <v>204</v>
      </c>
      <c r="D7" s="235"/>
      <c r="E7" s="235"/>
      <c r="F7" s="235"/>
      <c r="G7" s="235"/>
      <c r="H7" s="235"/>
      <c r="I7" s="235"/>
      <c r="J7" s="235"/>
      <c r="K7" s="235"/>
      <c r="L7" s="235"/>
      <c r="M7" s="235"/>
      <c r="N7" s="235"/>
      <c r="O7" s="235"/>
    </row>
    <row r="8" spans="3:15" ht="9" customHeight="1">
      <c r="C8" s="72"/>
      <c r="D8" s="72"/>
      <c r="E8" s="72"/>
      <c r="F8" s="72"/>
      <c r="G8" s="72"/>
      <c r="H8" s="72"/>
      <c r="I8" s="72"/>
      <c r="J8" s="72"/>
      <c r="K8" s="72"/>
      <c r="L8" s="72"/>
      <c r="M8" s="72"/>
      <c r="N8" s="72"/>
      <c r="O8" s="72"/>
    </row>
    <row r="9" spans="3:15" ht="63" customHeight="1">
      <c r="C9" s="235" t="s">
        <v>253</v>
      </c>
      <c r="D9" s="235"/>
      <c r="E9" s="235"/>
      <c r="F9" s="235"/>
      <c r="G9" s="235"/>
      <c r="H9" s="235"/>
      <c r="I9" s="235"/>
      <c r="J9" s="235"/>
      <c r="K9" s="235"/>
      <c r="L9" s="235"/>
      <c r="M9" s="235"/>
      <c r="N9" s="235"/>
      <c r="O9" s="235"/>
    </row>
    <row r="10" spans="3:15" ht="10.5" customHeight="1">
      <c r="C10" s="4"/>
      <c r="D10" s="4"/>
      <c r="E10" s="4"/>
      <c r="F10" s="4"/>
      <c r="G10" s="4"/>
      <c r="H10" s="4"/>
      <c r="I10" s="4"/>
      <c r="J10" s="4"/>
      <c r="K10" s="4"/>
      <c r="L10" s="4"/>
      <c r="M10" s="4"/>
      <c r="N10" s="4"/>
      <c r="O10" s="4"/>
    </row>
    <row r="11" spans="1:15" ht="12" customHeight="1">
      <c r="A11" s="3">
        <v>2</v>
      </c>
      <c r="B11" s="3"/>
      <c r="C11" s="3" t="s">
        <v>340</v>
      </c>
      <c r="D11" s="3"/>
      <c r="J11" s="4"/>
      <c r="K11" s="4"/>
      <c r="L11" s="4"/>
      <c r="M11" s="4"/>
      <c r="N11" s="4"/>
      <c r="O11" s="4"/>
    </row>
    <row r="12" spans="1:15" ht="12" customHeight="1">
      <c r="A12" s="3"/>
      <c r="B12" s="3"/>
      <c r="C12" s="3"/>
      <c r="D12" s="3"/>
      <c r="J12" s="4"/>
      <c r="K12" s="4"/>
      <c r="L12" s="4"/>
      <c r="M12" s="4"/>
      <c r="N12" s="4"/>
      <c r="O12" s="4"/>
    </row>
    <row r="13" spans="1:15" ht="51.75" customHeight="1">
      <c r="A13" s="3"/>
      <c r="B13" s="3"/>
      <c r="C13" s="242" t="s">
        <v>249</v>
      </c>
      <c r="D13" s="228"/>
      <c r="E13" s="228"/>
      <c r="F13" s="228"/>
      <c r="G13" s="228"/>
      <c r="H13" s="228"/>
      <c r="I13" s="228"/>
      <c r="J13" s="228"/>
      <c r="K13" s="228"/>
      <c r="L13" s="228"/>
      <c r="M13" s="228"/>
      <c r="N13" s="228"/>
      <c r="O13" s="228"/>
    </row>
    <row r="14" spans="1:15" ht="15" customHeight="1">
      <c r="A14" s="3"/>
      <c r="B14" s="3"/>
      <c r="D14" s="3"/>
      <c r="J14" s="4"/>
      <c r="K14" s="4"/>
      <c r="L14" s="4"/>
      <c r="M14" s="4"/>
      <c r="N14" s="4"/>
      <c r="O14" s="4"/>
    </row>
    <row r="15" spans="1:15" ht="15" customHeight="1">
      <c r="A15" s="3"/>
      <c r="B15" s="3"/>
      <c r="C15" s="2" t="s">
        <v>205</v>
      </c>
      <c r="D15" s="3"/>
      <c r="J15" s="4"/>
      <c r="K15" s="4"/>
      <c r="L15" s="4"/>
      <c r="M15" s="4"/>
      <c r="N15" s="4"/>
      <c r="O15" s="4"/>
    </row>
    <row r="16" spans="1:15" ht="15" customHeight="1">
      <c r="A16" s="3"/>
      <c r="B16" s="3"/>
      <c r="D16" s="3"/>
      <c r="J16" s="4"/>
      <c r="K16" s="4"/>
      <c r="L16" s="4"/>
      <c r="M16" s="4"/>
      <c r="N16" s="4"/>
      <c r="O16" s="4"/>
    </row>
    <row r="17" spans="1:15" ht="15" customHeight="1">
      <c r="A17" s="3"/>
      <c r="B17" s="3"/>
      <c r="C17" s="3" t="s">
        <v>270</v>
      </c>
      <c r="D17" s="3"/>
      <c r="J17" s="4"/>
      <c r="K17" s="4"/>
      <c r="L17" s="4"/>
      <c r="M17" s="4"/>
      <c r="N17" s="4"/>
      <c r="O17" s="4"/>
    </row>
    <row r="18" spans="1:15" ht="15" customHeight="1">
      <c r="A18" s="3"/>
      <c r="B18" s="3"/>
      <c r="D18" s="3"/>
      <c r="J18" s="4"/>
      <c r="K18" s="4"/>
      <c r="L18" s="4"/>
      <c r="M18" s="4"/>
      <c r="N18" s="4"/>
      <c r="O18" s="4"/>
    </row>
    <row r="19" spans="1:15" ht="15" customHeight="1">
      <c r="A19" s="3"/>
      <c r="B19" s="3"/>
      <c r="C19" s="2" t="s">
        <v>206</v>
      </c>
      <c r="D19" s="3"/>
      <c r="E19" s="2" t="s">
        <v>207</v>
      </c>
      <c r="J19" s="4"/>
      <c r="K19" s="4"/>
      <c r="L19" s="4"/>
      <c r="M19" s="4"/>
      <c r="N19" s="4"/>
      <c r="O19" s="4"/>
    </row>
    <row r="20" spans="1:15" ht="15" customHeight="1">
      <c r="A20" s="3"/>
      <c r="B20" s="3"/>
      <c r="C20" s="2" t="s">
        <v>208</v>
      </c>
      <c r="D20" s="3"/>
      <c r="E20" s="2" t="s">
        <v>219</v>
      </c>
      <c r="J20" s="4"/>
      <c r="K20" s="4"/>
      <c r="L20" s="4"/>
      <c r="M20" s="4"/>
      <c r="N20" s="4"/>
      <c r="O20" s="4"/>
    </row>
    <row r="21" spans="1:15" ht="15" customHeight="1">
      <c r="A21" s="3"/>
      <c r="B21" s="3"/>
      <c r="C21" s="2" t="s">
        <v>209</v>
      </c>
      <c r="D21" s="3"/>
      <c r="E21" s="2" t="s">
        <v>262</v>
      </c>
      <c r="J21" s="4"/>
      <c r="K21" s="4"/>
      <c r="L21" s="4"/>
      <c r="M21" s="4"/>
      <c r="N21" s="4"/>
      <c r="O21" s="4"/>
    </row>
    <row r="22" spans="1:15" ht="15" customHeight="1">
      <c r="A22" s="3"/>
      <c r="B22" s="3"/>
      <c r="C22" s="2" t="s">
        <v>210</v>
      </c>
      <c r="D22" s="3"/>
      <c r="E22" s="2" t="s">
        <v>211</v>
      </c>
      <c r="J22" s="4"/>
      <c r="K22" s="4"/>
      <c r="L22" s="4"/>
      <c r="M22" s="4"/>
      <c r="N22" s="4"/>
      <c r="O22" s="4"/>
    </row>
    <row r="23" spans="1:15" ht="15" customHeight="1">
      <c r="A23" s="3"/>
      <c r="B23" s="3"/>
      <c r="C23" s="2" t="s">
        <v>212</v>
      </c>
      <c r="D23" s="3"/>
      <c r="E23" s="2" t="s">
        <v>213</v>
      </c>
      <c r="J23" s="4"/>
      <c r="K23" s="4"/>
      <c r="L23" s="4"/>
      <c r="M23" s="4"/>
      <c r="N23" s="4"/>
      <c r="O23" s="4"/>
    </row>
    <row r="24" spans="1:15" ht="15" customHeight="1">
      <c r="A24" s="3"/>
      <c r="B24" s="3"/>
      <c r="C24" s="2" t="s">
        <v>214</v>
      </c>
      <c r="D24" s="3"/>
      <c r="E24" s="2" t="s">
        <v>269</v>
      </c>
      <c r="J24" s="4"/>
      <c r="K24" s="4"/>
      <c r="L24" s="4"/>
      <c r="M24" s="4"/>
      <c r="N24" s="4"/>
      <c r="O24" s="4"/>
    </row>
    <row r="25" spans="1:15" ht="15" customHeight="1">
      <c r="A25" s="3"/>
      <c r="B25" s="3"/>
      <c r="C25" s="2" t="s">
        <v>215</v>
      </c>
      <c r="D25" s="3"/>
      <c r="E25" s="2" t="s">
        <v>217</v>
      </c>
      <c r="J25" s="4"/>
      <c r="K25" s="4"/>
      <c r="L25" s="4"/>
      <c r="M25" s="4"/>
      <c r="N25" s="4"/>
      <c r="O25" s="4"/>
    </row>
    <row r="26" spans="1:15" ht="15" customHeight="1">
      <c r="A26" s="3"/>
      <c r="B26" s="3"/>
      <c r="C26" s="2" t="s">
        <v>216</v>
      </c>
      <c r="D26" s="3"/>
      <c r="E26" s="2" t="s">
        <v>207</v>
      </c>
      <c r="J26" s="4"/>
      <c r="K26" s="4"/>
      <c r="L26" s="4"/>
      <c r="M26" s="4"/>
      <c r="N26" s="4"/>
      <c r="O26" s="4"/>
    </row>
    <row r="27" spans="1:15" ht="15" customHeight="1">
      <c r="A27" s="3"/>
      <c r="B27" s="3"/>
      <c r="C27" s="2" t="s">
        <v>218</v>
      </c>
      <c r="D27" s="3"/>
      <c r="E27" s="2" t="s">
        <v>219</v>
      </c>
      <c r="J27" s="4"/>
      <c r="K27" s="4"/>
      <c r="L27" s="4"/>
      <c r="M27" s="4"/>
      <c r="N27" s="4"/>
      <c r="O27" s="4"/>
    </row>
    <row r="28" spans="1:15" ht="15" customHeight="1">
      <c r="A28" s="3"/>
      <c r="B28" s="3"/>
      <c r="C28" s="2" t="s">
        <v>221</v>
      </c>
      <c r="D28" s="3"/>
      <c r="E28" s="2" t="s">
        <v>238</v>
      </c>
      <c r="J28" s="4"/>
      <c r="K28" s="4"/>
      <c r="L28" s="4"/>
      <c r="M28" s="4"/>
      <c r="N28" s="4"/>
      <c r="O28" s="4"/>
    </row>
    <row r="29" spans="1:15" ht="15" customHeight="1">
      <c r="A29" s="3"/>
      <c r="B29" s="3"/>
      <c r="C29" s="2" t="s">
        <v>222</v>
      </c>
      <c r="D29" s="3"/>
      <c r="E29" s="2" t="s">
        <v>239</v>
      </c>
      <c r="J29" s="4"/>
      <c r="K29" s="4"/>
      <c r="L29" s="4"/>
      <c r="M29" s="4"/>
      <c r="N29" s="4"/>
      <c r="O29" s="4"/>
    </row>
    <row r="30" spans="1:15" ht="15" customHeight="1">
      <c r="A30" s="3"/>
      <c r="B30" s="3"/>
      <c r="C30" s="2" t="s">
        <v>220</v>
      </c>
      <c r="D30" s="3"/>
      <c r="E30" s="2" t="s">
        <v>240</v>
      </c>
      <c r="J30" s="4"/>
      <c r="K30" s="4"/>
      <c r="L30" s="4"/>
      <c r="M30" s="4"/>
      <c r="N30" s="4"/>
      <c r="O30" s="4"/>
    </row>
    <row r="31" spans="1:15" ht="15" customHeight="1">
      <c r="A31" s="3"/>
      <c r="B31" s="3"/>
      <c r="C31" s="2" t="s">
        <v>223</v>
      </c>
      <c r="D31" s="3"/>
      <c r="E31" s="2" t="s">
        <v>252</v>
      </c>
      <c r="J31" s="4"/>
      <c r="K31" s="4"/>
      <c r="L31" s="4"/>
      <c r="M31" s="4"/>
      <c r="N31" s="4"/>
      <c r="O31" s="4"/>
    </row>
    <row r="32" spans="1:15" ht="15" customHeight="1">
      <c r="A32" s="3"/>
      <c r="B32" s="3"/>
      <c r="C32" s="2" t="s">
        <v>224</v>
      </c>
      <c r="D32" s="3"/>
      <c r="E32" s="2" t="s">
        <v>241</v>
      </c>
      <c r="J32" s="4"/>
      <c r="K32" s="4"/>
      <c r="L32" s="4"/>
      <c r="M32" s="4"/>
      <c r="N32" s="4"/>
      <c r="O32" s="4"/>
    </row>
    <row r="33" spans="1:15" ht="15" customHeight="1">
      <c r="A33" s="3"/>
      <c r="B33" s="3"/>
      <c r="C33" s="2" t="s">
        <v>225</v>
      </c>
      <c r="D33" s="3"/>
      <c r="E33" s="2" t="s">
        <v>12</v>
      </c>
      <c r="J33" s="4"/>
      <c r="K33" s="4"/>
      <c r="L33" s="4"/>
      <c r="M33" s="4"/>
      <c r="N33" s="4"/>
      <c r="O33" s="4"/>
    </row>
    <row r="34" spans="1:15" ht="15" customHeight="1">
      <c r="A34" s="3"/>
      <c r="B34" s="3"/>
      <c r="C34" s="2" t="s">
        <v>226</v>
      </c>
      <c r="D34" s="3"/>
      <c r="E34" s="2" t="s">
        <v>242</v>
      </c>
      <c r="J34" s="4"/>
      <c r="K34" s="4"/>
      <c r="L34" s="4"/>
      <c r="M34" s="4"/>
      <c r="N34" s="4"/>
      <c r="O34" s="4"/>
    </row>
    <row r="35" spans="1:15" ht="15" customHeight="1">
      <c r="A35" s="3"/>
      <c r="B35" s="3"/>
      <c r="C35" s="2" t="s">
        <v>227</v>
      </c>
      <c r="D35" s="3"/>
      <c r="E35" s="2" t="s">
        <v>211</v>
      </c>
      <c r="J35" s="4"/>
      <c r="K35" s="4"/>
      <c r="L35" s="4"/>
      <c r="M35" s="4"/>
      <c r="N35" s="4"/>
      <c r="O35" s="4"/>
    </row>
    <row r="36" spans="1:15" ht="15" customHeight="1">
      <c r="A36" s="3"/>
      <c r="B36" s="3"/>
      <c r="C36" s="2" t="s">
        <v>244</v>
      </c>
      <c r="D36" s="3"/>
      <c r="E36" s="2" t="s">
        <v>243</v>
      </c>
      <c r="J36" s="4"/>
      <c r="K36" s="4"/>
      <c r="L36" s="4"/>
      <c r="M36" s="4"/>
      <c r="N36" s="4"/>
      <c r="O36" s="4"/>
    </row>
    <row r="37" spans="1:15" ht="15" customHeight="1">
      <c r="A37" s="3"/>
      <c r="B37" s="3"/>
      <c r="C37" s="2" t="s">
        <v>228</v>
      </c>
      <c r="D37" s="3"/>
      <c r="E37" s="2" t="s">
        <v>246</v>
      </c>
      <c r="J37" s="4"/>
      <c r="K37" s="4"/>
      <c r="L37" s="4"/>
      <c r="M37" s="4"/>
      <c r="N37" s="4"/>
      <c r="O37" s="4"/>
    </row>
    <row r="38" spans="1:15" ht="16.5" customHeight="1">
      <c r="A38" s="3"/>
      <c r="B38" s="3"/>
      <c r="C38" s="2" t="s">
        <v>229</v>
      </c>
      <c r="D38" s="14"/>
      <c r="E38" s="235" t="s">
        <v>245</v>
      </c>
      <c r="F38" s="235"/>
      <c r="G38" s="235"/>
      <c r="H38" s="235"/>
      <c r="I38" s="235"/>
      <c r="J38" s="235"/>
      <c r="K38" s="235"/>
      <c r="L38" s="14"/>
      <c r="M38" s="14"/>
      <c r="N38" s="14"/>
      <c r="O38" s="14"/>
    </row>
    <row r="39" spans="1:15" ht="16.5" customHeight="1">
      <c r="A39" s="3"/>
      <c r="B39" s="3"/>
      <c r="C39" s="2" t="s">
        <v>230</v>
      </c>
      <c r="D39" s="14"/>
      <c r="E39" s="235" t="s">
        <v>234</v>
      </c>
      <c r="F39" s="235"/>
      <c r="G39" s="235"/>
      <c r="H39" s="235"/>
      <c r="I39" s="235"/>
      <c r="J39" s="235"/>
      <c r="K39" s="235"/>
      <c r="L39" s="14"/>
      <c r="M39" s="14"/>
      <c r="N39" s="14"/>
      <c r="O39" s="14"/>
    </row>
    <row r="40" spans="1:15" ht="16.5" customHeight="1">
      <c r="A40" s="3"/>
      <c r="B40" s="3"/>
      <c r="C40" s="2" t="s">
        <v>231</v>
      </c>
      <c r="D40" s="14"/>
      <c r="E40" s="235" t="s">
        <v>235</v>
      </c>
      <c r="F40" s="235"/>
      <c r="G40" s="235"/>
      <c r="H40" s="235"/>
      <c r="I40" s="235"/>
      <c r="J40" s="235"/>
      <c r="K40" s="235"/>
      <c r="L40" s="14"/>
      <c r="M40" s="14"/>
      <c r="N40" s="14"/>
      <c r="O40" s="14"/>
    </row>
    <row r="41" spans="1:15" ht="16.5" customHeight="1">
      <c r="A41" s="3"/>
      <c r="B41" s="3"/>
      <c r="C41" s="2" t="s">
        <v>232</v>
      </c>
      <c r="D41" s="14"/>
      <c r="E41" s="235" t="s">
        <v>236</v>
      </c>
      <c r="F41" s="235"/>
      <c r="G41" s="235"/>
      <c r="H41" s="235"/>
      <c r="I41" s="235"/>
      <c r="J41" s="235"/>
      <c r="K41" s="235"/>
      <c r="L41" s="235"/>
      <c r="M41" s="235"/>
      <c r="N41" s="14"/>
      <c r="O41" s="14"/>
    </row>
    <row r="42" spans="1:15" ht="16.5" customHeight="1">
      <c r="A42" s="3"/>
      <c r="B42" s="3"/>
      <c r="C42" s="2" t="s">
        <v>233</v>
      </c>
      <c r="D42" s="14"/>
      <c r="E42" s="235" t="s">
        <v>237</v>
      </c>
      <c r="F42" s="235"/>
      <c r="G42" s="235"/>
      <c r="H42" s="235"/>
      <c r="I42" s="235"/>
      <c r="J42" s="235"/>
      <c r="K42" s="235"/>
      <c r="L42" s="14"/>
      <c r="M42" s="14"/>
      <c r="N42" s="14"/>
      <c r="O42" s="14"/>
    </row>
    <row r="43" spans="1:15" ht="12" customHeight="1">
      <c r="A43" s="3"/>
      <c r="B43" s="3"/>
      <c r="C43" s="4"/>
      <c r="D43" s="4"/>
      <c r="E43" s="4"/>
      <c r="F43" s="4"/>
      <c r="G43" s="4"/>
      <c r="H43" s="4"/>
      <c r="I43" s="4"/>
      <c r="J43" s="4"/>
      <c r="K43" s="4"/>
      <c r="L43" s="4"/>
      <c r="M43" s="4"/>
      <c r="N43" s="4"/>
      <c r="O43" s="4"/>
    </row>
    <row r="44" spans="1:15" ht="45.75" customHeight="1">
      <c r="A44" s="3"/>
      <c r="B44" s="3"/>
      <c r="C44" s="235" t="s">
        <v>318</v>
      </c>
      <c r="D44" s="235"/>
      <c r="E44" s="235"/>
      <c r="F44" s="235"/>
      <c r="G44" s="235"/>
      <c r="H44" s="235"/>
      <c r="I44" s="235"/>
      <c r="J44" s="235"/>
      <c r="K44" s="235"/>
      <c r="L44" s="235"/>
      <c r="M44" s="235"/>
      <c r="N44" s="235"/>
      <c r="O44" s="235"/>
    </row>
    <row r="45" spans="1:15" ht="16.5" customHeight="1">
      <c r="A45" s="3"/>
      <c r="B45" s="3"/>
      <c r="C45" s="4"/>
      <c r="D45" s="4"/>
      <c r="E45" s="4"/>
      <c r="F45" s="4"/>
      <c r="G45" s="4"/>
      <c r="H45" s="4"/>
      <c r="I45" s="4"/>
      <c r="J45" s="4"/>
      <c r="K45" s="4"/>
      <c r="L45" s="4"/>
      <c r="M45" s="4"/>
      <c r="N45" s="4"/>
      <c r="O45" s="4"/>
    </row>
    <row r="46" spans="1:15" ht="16.5" customHeight="1">
      <c r="A46" s="3"/>
      <c r="B46" s="3"/>
      <c r="C46" s="4" t="s">
        <v>247</v>
      </c>
      <c r="D46" s="238" t="s">
        <v>341</v>
      </c>
      <c r="E46" s="238"/>
      <c r="F46" s="238"/>
      <c r="G46" s="274"/>
      <c r="H46" s="274"/>
      <c r="I46" s="4"/>
      <c r="J46" s="4"/>
      <c r="K46" s="4"/>
      <c r="L46" s="4"/>
      <c r="M46" s="4"/>
      <c r="N46" s="4"/>
      <c r="O46" s="4"/>
    </row>
    <row r="47" spans="1:15" ht="58.5" customHeight="1">
      <c r="A47" s="3"/>
      <c r="B47" s="3"/>
      <c r="D47" s="269" t="s">
        <v>248</v>
      </c>
      <c r="E47" s="276"/>
      <c r="F47" s="276"/>
      <c r="G47" s="276"/>
      <c r="H47" s="276"/>
      <c r="I47" s="276"/>
      <c r="J47" s="276"/>
      <c r="K47" s="276"/>
      <c r="L47" s="276"/>
      <c r="M47" s="276"/>
      <c r="N47" s="276"/>
      <c r="O47" s="276"/>
    </row>
    <row r="48" spans="1:15" ht="12" customHeight="1">
      <c r="A48" s="3"/>
      <c r="B48" s="3"/>
      <c r="C48" s="4"/>
      <c r="D48" s="4"/>
      <c r="E48" s="4"/>
      <c r="F48" s="4"/>
      <c r="G48" s="4"/>
      <c r="H48" s="4"/>
      <c r="I48" s="4"/>
      <c r="J48" s="4"/>
      <c r="K48" s="4"/>
      <c r="L48" s="4"/>
      <c r="M48" s="4"/>
      <c r="N48" s="4"/>
      <c r="O48" s="4"/>
    </row>
    <row r="49" spans="1:15" ht="12" customHeight="1">
      <c r="A49" s="3"/>
      <c r="B49" s="3"/>
      <c r="C49" s="4" t="s">
        <v>250</v>
      </c>
      <c r="D49" s="280" t="s">
        <v>317</v>
      </c>
      <c r="E49" s="276"/>
      <c r="F49" s="276"/>
      <c r="G49" s="276"/>
      <c r="H49" s="276"/>
      <c r="I49" s="276"/>
      <c r="J49" s="276"/>
      <c r="K49" s="276"/>
      <c r="L49" s="276"/>
      <c r="M49" s="276"/>
      <c r="N49" s="276"/>
      <c r="O49" s="276"/>
    </row>
    <row r="50" spans="1:15" ht="12" customHeight="1">
      <c r="A50" s="3"/>
      <c r="B50" s="3"/>
      <c r="C50" s="4"/>
      <c r="D50" s="214"/>
      <c r="E50" s="212"/>
      <c r="F50" s="212"/>
      <c r="G50" s="212"/>
      <c r="H50" s="212"/>
      <c r="I50" s="212"/>
      <c r="J50" s="212"/>
      <c r="K50" s="212"/>
      <c r="L50" s="212"/>
      <c r="M50" s="212"/>
      <c r="N50" s="212"/>
      <c r="O50" s="212"/>
    </row>
    <row r="51" spans="1:15" ht="72.75" customHeight="1">
      <c r="A51" s="3"/>
      <c r="B51" s="3"/>
      <c r="C51" s="4"/>
      <c r="D51" s="275" t="s">
        <v>350</v>
      </c>
      <c r="E51" s="276"/>
      <c r="F51" s="276"/>
      <c r="G51" s="276"/>
      <c r="H51" s="276"/>
      <c r="I51" s="276"/>
      <c r="J51" s="276"/>
      <c r="K51" s="276"/>
      <c r="L51" s="276"/>
      <c r="M51" s="276"/>
      <c r="N51" s="276"/>
      <c r="O51" s="276"/>
    </row>
    <row r="52" spans="1:15" ht="12" customHeight="1">
      <c r="A52" s="3"/>
      <c r="B52" s="3"/>
      <c r="C52" s="4"/>
      <c r="D52" s="215"/>
      <c r="E52" s="212"/>
      <c r="F52" s="212"/>
      <c r="G52" s="212"/>
      <c r="H52" s="212"/>
      <c r="I52" s="212"/>
      <c r="J52" s="212"/>
      <c r="K52" s="212"/>
      <c r="L52" s="212"/>
      <c r="M52" s="212"/>
      <c r="N52" s="212"/>
      <c r="O52" s="212"/>
    </row>
    <row r="53" spans="1:15" ht="58.5" customHeight="1">
      <c r="A53" s="3"/>
      <c r="B53" s="3"/>
      <c r="C53" s="4"/>
      <c r="D53" s="275" t="s">
        <v>326</v>
      </c>
      <c r="E53" s="276"/>
      <c r="F53" s="276"/>
      <c r="G53" s="276"/>
      <c r="H53" s="276"/>
      <c r="I53" s="276"/>
      <c r="J53" s="276"/>
      <c r="K53" s="276"/>
      <c r="L53" s="276"/>
      <c r="M53" s="276"/>
      <c r="N53" s="276"/>
      <c r="O53" s="276"/>
    </row>
    <row r="54" spans="1:15" ht="6" customHeight="1">
      <c r="A54" s="3"/>
      <c r="B54" s="3"/>
      <c r="C54" s="4"/>
      <c r="D54" s="215"/>
      <c r="E54" s="212"/>
      <c r="F54" s="212"/>
      <c r="G54" s="212"/>
      <c r="H54" s="212"/>
      <c r="I54" s="212"/>
      <c r="J54" s="212"/>
      <c r="K54" s="212"/>
      <c r="L54" s="212"/>
      <c r="M54" s="212"/>
      <c r="N54" s="212"/>
      <c r="O54" s="212"/>
    </row>
    <row r="55" spans="1:15" ht="46.5" customHeight="1">
      <c r="A55" s="3"/>
      <c r="B55" s="3"/>
      <c r="C55" s="4"/>
      <c r="D55" s="275" t="s">
        <v>327</v>
      </c>
      <c r="E55" s="276"/>
      <c r="F55" s="276"/>
      <c r="G55" s="276"/>
      <c r="H55" s="276"/>
      <c r="I55" s="276"/>
      <c r="J55" s="276"/>
      <c r="K55" s="276"/>
      <c r="L55" s="276"/>
      <c r="M55" s="276"/>
      <c r="N55" s="276"/>
      <c r="O55" s="276"/>
    </row>
    <row r="56" spans="1:15" ht="12" customHeight="1">
      <c r="A56" s="3"/>
      <c r="B56" s="3"/>
      <c r="C56" s="4"/>
      <c r="D56" s="4"/>
      <c r="E56" s="4"/>
      <c r="F56" s="4"/>
      <c r="G56" s="4"/>
      <c r="H56" s="4"/>
      <c r="I56" s="4"/>
      <c r="J56" s="4"/>
      <c r="K56" s="4"/>
      <c r="L56" s="4"/>
      <c r="M56" s="4"/>
      <c r="N56" s="4"/>
      <c r="O56" s="4"/>
    </row>
    <row r="57" spans="1:15" ht="16.5" customHeight="1">
      <c r="A57" s="3"/>
      <c r="B57" s="3"/>
      <c r="C57" s="4" t="s">
        <v>316</v>
      </c>
      <c r="D57" s="238" t="s">
        <v>274</v>
      </c>
      <c r="E57" s="238"/>
      <c r="F57" s="238"/>
      <c r="G57" s="274"/>
      <c r="H57" s="274"/>
      <c r="I57" s="4"/>
      <c r="J57" s="4"/>
      <c r="K57" s="4"/>
      <c r="L57" s="4"/>
      <c r="M57" s="4"/>
      <c r="N57" s="4"/>
      <c r="O57" s="4"/>
    </row>
    <row r="58" spans="1:15" ht="12" customHeight="1">
      <c r="A58" s="3"/>
      <c r="B58" s="3"/>
      <c r="C58" s="4"/>
      <c r="D58" s="11"/>
      <c r="E58" s="11"/>
      <c r="F58" s="11"/>
      <c r="G58" s="213"/>
      <c r="H58" s="213"/>
      <c r="I58" s="4"/>
      <c r="J58" s="4"/>
      <c r="K58" s="4"/>
      <c r="L58" s="4"/>
      <c r="M58" s="4"/>
      <c r="N58" s="4"/>
      <c r="O58" s="4"/>
    </row>
    <row r="59" spans="1:15" ht="90" customHeight="1">
      <c r="A59" s="3"/>
      <c r="B59" s="3"/>
      <c r="C59" s="4"/>
      <c r="D59" s="235" t="s">
        <v>281</v>
      </c>
      <c r="E59" s="235"/>
      <c r="F59" s="235"/>
      <c r="G59" s="235"/>
      <c r="H59" s="235"/>
      <c r="I59" s="235"/>
      <c r="J59" s="235"/>
      <c r="K59" s="235"/>
      <c r="L59" s="235"/>
      <c r="M59" s="235"/>
      <c r="N59" s="235"/>
      <c r="O59" s="235"/>
    </row>
    <row r="60" spans="1:15" ht="18.75" customHeight="1">
      <c r="A60" s="3"/>
      <c r="B60" s="3"/>
      <c r="C60" s="4"/>
      <c r="D60" s="4"/>
      <c r="E60" s="4"/>
      <c r="F60" s="4"/>
      <c r="G60" s="4"/>
      <c r="H60" s="4"/>
      <c r="I60" s="4"/>
      <c r="J60" s="4"/>
      <c r="K60" s="4"/>
      <c r="L60" s="4"/>
      <c r="M60" s="4"/>
      <c r="N60" s="4"/>
      <c r="O60" s="4"/>
    </row>
    <row r="61" spans="1:15" ht="24" customHeight="1">
      <c r="A61" s="3"/>
      <c r="B61" s="3"/>
      <c r="C61" s="4"/>
      <c r="D61" s="5"/>
      <c r="E61" s="5"/>
      <c r="F61" s="5"/>
      <c r="G61" s="5"/>
      <c r="H61" s="5"/>
      <c r="I61" s="189" t="s">
        <v>255</v>
      </c>
      <c r="J61" s="189"/>
      <c r="K61" s="189"/>
      <c r="L61" s="189"/>
      <c r="M61" s="189"/>
      <c r="N61" s="4"/>
      <c r="O61" s="4"/>
    </row>
    <row r="62" spans="1:15" ht="19.5" customHeight="1">
      <c r="A62" s="3"/>
      <c r="B62" s="3"/>
      <c r="C62" s="4"/>
      <c r="D62" s="5"/>
      <c r="E62" s="5"/>
      <c r="F62" s="5"/>
      <c r="G62" s="5"/>
      <c r="H62" s="5"/>
      <c r="I62" s="189" t="s">
        <v>256</v>
      </c>
      <c r="J62" s="189"/>
      <c r="K62" s="189" t="s">
        <v>257</v>
      </c>
      <c r="L62" s="189"/>
      <c r="M62" s="189" t="s">
        <v>153</v>
      </c>
      <c r="N62" s="4"/>
      <c r="O62" s="4"/>
    </row>
    <row r="63" spans="1:15" ht="18" customHeight="1">
      <c r="A63" s="3"/>
      <c r="B63" s="3"/>
      <c r="C63" s="4"/>
      <c r="D63" s="5"/>
      <c r="E63" s="5"/>
      <c r="F63" s="5"/>
      <c r="G63" s="5"/>
      <c r="H63" s="5"/>
      <c r="I63" s="189" t="s">
        <v>3</v>
      </c>
      <c r="J63" s="189"/>
      <c r="K63" s="189" t="s">
        <v>3</v>
      </c>
      <c r="L63" s="189"/>
      <c r="M63" s="189" t="s">
        <v>3</v>
      </c>
      <c r="N63" s="4"/>
      <c r="O63" s="4"/>
    </row>
    <row r="64" spans="3:15" ht="14.25" customHeight="1">
      <c r="C64" s="126"/>
      <c r="D64" s="234" t="s">
        <v>258</v>
      </c>
      <c r="E64" s="234"/>
      <c r="F64" s="5"/>
      <c r="G64" s="5"/>
      <c r="H64" s="5"/>
      <c r="I64" s="189"/>
      <c r="J64" s="189"/>
      <c r="K64" s="189"/>
      <c r="L64" s="189"/>
      <c r="M64" s="189"/>
      <c r="N64" s="72"/>
      <c r="O64" s="72"/>
    </row>
    <row r="65" spans="3:17" ht="14.25" customHeight="1">
      <c r="C65" s="126"/>
      <c r="D65" s="2" t="s">
        <v>13</v>
      </c>
      <c r="E65" s="5"/>
      <c r="F65" s="5"/>
      <c r="G65" s="5"/>
      <c r="H65" s="5"/>
      <c r="I65" s="190">
        <v>269963</v>
      </c>
      <c r="J65" s="190"/>
      <c r="K65" s="190">
        <f>-K66</f>
        <v>370837</v>
      </c>
      <c r="L65" s="190"/>
      <c r="M65" s="31">
        <f>I65+K65</f>
        <v>640800</v>
      </c>
      <c r="N65" s="72"/>
      <c r="O65" s="72"/>
      <c r="Q65" s="25">
        <f>M65-'BS'!E8</f>
        <v>0</v>
      </c>
    </row>
    <row r="66" spans="3:15" ht="14.25" customHeight="1">
      <c r="C66" s="126"/>
      <c r="D66" s="2" t="s">
        <v>259</v>
      </c>
      <c r="E66" s="5"/>
      <c r="F66" s="5"/>
      <c r="G66" s="5"/>
      <c r="H66" s="5"/>
      <c r="I66" s="190">
        <v>370837</v>
      </c>
      <c r="J66" s="190"/>
      <c r="K66" s="190">
        <f>-I66</f>
        <v>-370837</v>
      </c>
      <c r="L66" s="190"/>
      <c r="M66" s="31">
        <f>I66+K66</f>
        <v>0</v>
      </c>
      <c r="N66" s="72"/>
      <c r="O66" s="72"/>
    </row>
    <row r="67" spans="3:15" ht="14.25" customHeight="1">
      <c r="C67" s="126"/>
      <c r="E67" s="5"/>
      <c r="F67" s="5"/>
      <c r="G67" s="5"/>
      <c r="H67" s="5"/>
      <c r="I67" s="190"/>
      <c r="J67" s="190"/>
      <c r="K67" s="190"/>
      <c r="L67" s="190"/>
      <c r="M67" s="31"/>
      <c r="N67" s="72"/>
      <c r="O67" s="72"/>
    </row>
    <row r="68" spans="3:15" ht="14.25" customHeight="1">
      <c r="C68" s="126"/>
      <c r="D68" s="72"/>
      <c r="E68" s="72"/>
      <c r="F68" s="72"/>
      <c r="G68" s="72"/>
      <c r="H68" s="72"/>
      <c r="I68" s="72"/>
      <c r="J68" s="72"/>
      <c r="K68" s="72"/>
      <c r="L68" s="72"/>
      <c r="M68" s="72"/>
      <c r="N68" s="72"/>
      <c r="O68" s="72"/>
    </row>
    <row r="69" spans="1:17" ht="14.25" customHeight="1">
      <c r="A69" s="3">
        <v>3</v>
      </c>
      <c r="B69" s="3"/>
      <c r="C69" s="3" t="s">
        <v>347</v>
      </c>
      <c r="D69" s="3"/>
      <c r="Q69" s="3"/>
    </row>
    <row r="70" spans="1:13" ht="14.25" customHeight="1">
      <c r="A70" s="3"/>
      <c r="B70" s="3"/>
      <c r="C70" s="4"/>
      <c r="D70" s="4"/>
      <c r="G70" s="254"/>
      <c r="H70" s="254"/>
      <c r="I70" s="254"/>
      <c r="K70" s="254"/>
      <c r="L70" s="254"/>
      <c r="M70" s="254"/>
    </row>
    <row r="71" spans="1:15" ht="30" customHeight="1">
      <c r="A71" s="3"/>
      <c r="B71" s="3"/>
      <c r="C71" s="235" t="s">
        <v>179</v>
      </c>
      <c r="D71" s="235"/>
      <c r="E71" s="235"/>
      <c r="F71" s="235"/>
      <c r="G71" s="235"/>
      <c r="H71" s="235"/>
      <c r="I71" s="235"/>
      <c r="J71" s="235"/>
      <c r="K71" s="235"/>
      <c r="L71" s="235"/>
      <c r="M71" s="235"/>
      <c r="N71" s="235"/>
      <c r="O71" s="235"/>
    </row>
    <row r="72" spans="1:13" ht="14.25" customHeight="1">
      <c r="A72" s="3"/>
      <c r="B72" s="3"/>
      <c r="C72" s="4"/>
      <c r="D72" s="4"/>
      <c r="G72" s="7"/>
      <c r="H72" s="7"/>
      <c r="I72" s="8"/>
      <c r="K72" s="7"/>
      <c r="L72" s="7"/>
      <c r="M72" s="7"/>
    </row>
    <row r="73" spans="1:17" ht="14.25" customHeight="1">
      <c r="A73" s="3">
        <v>4</v>
      </c>
      <c r="B73" s="3"/>
      <c r="C73" s="3" t="s">
        <v>24</v>
      </c>
      <c r="D73" s="3"/>
      <c r="Q73" s="3"/>
    </row>
    <row r="74" spans="1:4" ht="14.25" customHeight="1">
      <c r="A74" s="3"/>
      <c r="B74" s="3"/>
      <c r="C74" s="3"/>
      <c r="D74" s="3"/>
    </row>
    <row r="75" spans="1:15" ht="30" customHeight="1">
      <c r="A75" s="3"/>
      <c r="B75" s="3"/>
      <c r="C75" s="235" t="s">
        <v>112</v>
      </c>
      <c r="D75" s="235"/>
      <c r="E75" s="235"/>
      <c r="F75" s="235"/>
      <c r="G75" s="235"/>
      <c r="H75" s="235"/>
      <c r="I75" s="235"/>
      <c r="J75" s="235"/>
      <c r="K75" s="235"/>
      <c r="L75" s="235"/>
      <c r="M75" s="235"/>
      <c r="N75" s="235"/>
      <c r="O75" s="235"/>
    </row>
    <row r="76" spans="1:15" ht="14.25" customHeight="1">
      <c r="A76" s="3"/>
      <c r="B76" s="3"/>
      <c r="C76" s="9"/>
      <c r="D76" s="9"/>
      <c r="E76" s="9"/>
      <c r="F76" s="9"/>
      <c r="G76" s="9"/>
      <c r="H76" s="9"/>
      <c r="I76" s="9"/>
      <c r="J76" s="9"/>
      <c r="K76" s="9"/>
      <c r="L76" s="9"/>
      <c r="M76" s="9"/>
      <c r="N76" s="9"/>
      <c r="O76" s="9"/>
    </row>
    <row r="77" spans="1:15" ht="14.25" customHeight="1">
      <c r="A77" s="3">
        <v>5</v>
      </c>
      <c r="C77" s="257" t="s">
        <v>346</v>
      </c>
      <c r="D77" s="257"/>
      <c r="E77" s="257"/>
      <c r="F77" s="257"/>
      <c r="G77" s="257"/>
      <c r="H77" s="257"/>
      <c r="I77" s="257"/>
      <c r="J77" s="257"/>
      <c r="K77" s="257"/>
      <c r="L77" s="257"/>
      <c r="M77" s="257"/>
      <c r="N77" s="257"/>
      <c r="O77" s="257"/>
    </row>
    <row r="78" spans="3:13" ht="9" customHeight="1">
      <c r="C78" s="4"/>
      <c r="D78" s="4"/>
      <c r="E78" s="4"/>
      <c r="F78" s="4"/>
      <c r="G78" s="4"/>
      <c r="H78" s="4"/>
      <c r="I78" s="4"/>
      <c r="J78" s="4"/>
      <c r="K78" s="4"/>
      <c r="L78" s="4"/>
      <c r="M78" s="4"/>
    </row>
    <row r="79" spans="3:32" ht="20.25" customHeight="1">
      <c r="C79" s="235" t="s">
        <v>267</v>
      </c>
      <c r="D79" s="235"/>
      <c r="E79" s="235"/>
      <c r="F79" s="235"/>
      <c r="G79" s="235"/>
      <c r="H79" s="235"/>
      <c r="I79" s="235"/>
      <c r="J79" s="235"/>
      <c r="K79" s="235"/>
      <c r="L79" s="235"/>
      <c r="M79" s="235"/>
      <c r="N79" s="235"/>
      <c r="O79" s="235"/>
      <c r="Q79" s="235"/>
      <c r="R79" s="242"/>
      <c r="S79" s="242"/>
      <c r="T79" s="242"/>
      <c r="U79" s="242"/>
      <c r="V79" s="242"/>
      <c r="W79" s="242"/>
      <c r="X79" s="242"/>
      <c r="Y79" s="242"/>
      <c r="Z79" s="242"/>
      <c r="AA79" s="242"/>
      <c r="AB79" s="242"/>
      <c r="AC79" s="242"/>
      <c r="AD79" s="242"/>
      <c r="AE79" s="242"/>
      <c r="AF79" s="242"/>
    </row>
    <row r="80" spans="3:17" ht="9.75" customHeight="1">
      <c r="C80" s="10"/>
      <c r="D80" s="59"/>
      <c r="E80" s="59"/>
      <c r="F80" s="59"/>
      <c r="G80" s="59"/>
      <c r="H80" s="59"/>
      <c r="I80" s="59"/>
      <c r="J80" s="59"/>
      <c r="K80" s="59"/>
      <c r="L80" s="59"/>
      <c r="M80" s="59"/>
      <c r="N80" s="59"/>
      <c r="O80" s="59"/>
      <c r="P80" s="59"/>
      <c r="Q80" s="59"/>
    </row>
    <row r="81" spans="1:17" ht="22.5" customHeight="1">
      <c r="A81" s="60">
        <v>6</v>
      </c>
      <c r="C81" s="238" t="s">
        <v>36</v>
      </c>
      <c r="D81" s="238"/>
      <c r="E81" s="238"/>
      <c r="F81" s="238"/>
      <c r="G81" s="238"/>
      <c r="H81" s="238"/>
      <c r="I81" s="238"/>
      <c r="J81" s="238"/>
      <c r="K81" s="238"/>
      <c r="L81" s="238"/>
      <c r="M81" s="238"/>
      <c r="N81" s="238"/>
      <c r="O81" s="238"/>
      <c r="P81" s="59"/>
      <c r="Q81" s="59"/>
    </row>
    <row r="82" spans="1:17" ht="5.25" customHeight="1">
      <c r="A82" s="3"/>
      <c r="C82" s="11"/>
      <c r="D82" s="93"/>
      <c r="E82" s="93"/>
      <c r="F82" s="93"/>
      <c r="G82" s="93"/>
      <c r="H82" s="93"/>
      <c r="I82" s="93"/>
      <c r="J82" s="93"/>
      <c r="K82" s="93"/>
      <c r="L82" s="93"/>
      <c r="M82" s="93"/>
      <c r="N82" s="59"/>
      <c r="O82" s="59"/>
      <c r="P82" s="59"/>
      <c r="Q82" s="59"/>
    </row>
    <row r="83" spans="3:17" ht="14.25" customHeight="1">
      <c r="C83" s="235" t="s">
        <v>159</v>
      </c>
      <c r="D83" s="235"/>
      <c r="E83" s="235"/>
      <c r="F83" s="235"/>
      <c r="G83" s="235"/>
      <c r="H83" s="235"/>
      <c r="I83" s="235"/>
      <c r="J83" s="235"/>
      <c r="K83" s="235"/>
      <c r="L83" s="235"/>
      <c r="M83" s="235"/>
      <c r="N83" s="235"/>
      <c r="O83" s="235"/>
      <c r="P83" s="59"/>
      <c r="Q83" s="59"/>
    </row>
    <row r="84" spans="3:17" ht="14.25" customHeight="1">
      <c r="C84" s="4"/>
      <c r="D84" s="4"/>
      <c r="E84" s="4"/>
      <c r="F84" s="4"/>
      <c r="G84" s="4"/>
      <c r="H84" s="4"/>
      <c r="I84" s="4"/>
      <c r="J84" s="4"/>
      <c r="K84" s="4"/>
      <c r="L84" s="4"/>
      <c r="M84" s="4"/>
      <c r="N84" s="4"/>
      <c r="O84" s="4"/>
      <c r="P84" s="59"/>
      <c r="Q84" s="59"/>
    </row>
    <row r="85" spans="1:32" ht="14.25" customHeight="1">
      <c r="A85" s="3">
        <v>7</v>
      </c>
      <c r="B85" s="3"/>
      <c r="C85" s="3" t="s">
        <v>35</v>
      </c>
      <c r="D85" s="3"/>
      <c r="Q85" s="235"/>
      <c r="R85" s="266"/>
      <c r="S85" s="266"/>
      <c r="T85" s="266"/>
      <c r="U85" s="266"/>
      <c r="V85" s="266"/>
      <c r="W85" s="266"/>
      <c r="X85" s="266"/>
      <c r="Y85" s="266"/>
      <c r="Z85" s="266"/>
      <c r="AA85" s="266"/>
      <c r="AB85" s="266"/>
      <c r="AC85" s="266"/>
      <c r="AD85" s="266"/>
      <c r="AE85" s="266"/>
      <c r="AF85" s="266"/>
    </row>
    <row r="86" spans="1:4" ht="14.25" customHeight="1">
      <c r="A86" s="3"/>
      <c r="B86" s="3"/>
      <c r="C86" s="3"/>
      <c r="D86" s="3"/>
    </row>
    <row r="87" spans="3:32" ht="43.5" customHeight="1">
      <c r="C87" s="235" t="s">
        <v>342</v>
      </c>
      <c r="D87" s="266"/>
      <c r="E87" s="266"/>
      <c r="F87" s="266"/>
      <c r="G87" s="266"/>
      <c r="H87" s="266"/>
      <c r="I87" s="266"/>
      <c r="J87" s="266"/>
      <c r="K87" s="266"/>
      <c r="L87" s="266"/>
      <c r="M87" s="266"/>
      <c r="N87" s="266"/>
      <c r="O87" s="266"/>
      <c r="Q87" s="12"/>
      <c r="R87" s="12"/>
      <c r="S87" s="12"/>
      <c r="T87" s="12"/>
      <c r="U87" s="13"/>
      <c r="V87" s="13"/>
      <c r="Y87" s="254"/>
      <c r="Z87" s="254"/>
      <c r="AA87" s="254"/>
      <c r="AC87" s="246"/>
      <c r="AD87" s="246"/>
      <c r="AE87" s="246"/>
      <c r="AF87" s="242"/>
    </row>
    <row r="88" spans="3:32" ht="12.75" customHeight="1">
      <c r="C88" s="4"/>
      <c r="D88" s="14"/>
      <c r="E88" s="14"/>
      <c r="F88" s="14"/>
      <c r="G88" s="14"/>
      <c r="H88" s="14"/>
      <c r="I88" s="14"/>
      <c r="J88" s="14"/>
      <c r="K88" s="14"/>
      <c r="L88" s="14"/>
      <c r="M88" s="14"/>
      <c r="N88" s="14"/>
      <c r="O88" s="14"/>
      <c r="Q88" s="12"/>
      <c r="R88" s="12"/>
      <c r="S88" s="12"/>
      <c r="T88" s="12"/>
      <c r="U88" s="13"/>
      <c r="V88" s="13"/>
      <c r="Y88" s="6"/>
      <c r="Z88" s="6"/>
      <c r="AA88" s="6"/>
      <c r="AC88" s="27"/>
      <c r="AD88" s="27"/>
      <c r="AE88" s="27"/>
      <c r="AF88" s="59"/>
    </row>
    <row r="89" spans="3:32" ht="15.75" customHeight="1">
      <c r="C89" s="235" t="s">
        <v>307</v>
      </c>
      <c r="D89" s="277"/>
      <c r="E89" s="277"/>
      <c r="F89" s="14"/>
      <c r="G89" s="208">
        <v>1.52</v>
      </c>
      <c r="H89" s="14"/>
      <c r="I89" s="14"/>
      <c r="J89" s="14"/>
      <c r="K89" s="14"/>
      <c r="L89" s="14"/>
      <c r="M89" s="14"/>
      <c r="N89" s="14"/>
      <c r="O89" s="14"/>
      <c r="Q89" s="12"/>
      <c r="R89" s="12"/>
      <c r="S89" s="12"/>
      <c r="T89" s="12"/>
      <c r="U89" s="13"/>
      <c r="V89" s="13"/>
      <c r="Y89" s="6"/>
      <c r="Z89" s="6"/>
      <c r="AA89" s="6"/>
      <c r="AC89" s="27"/>
      <c r="AD89" s="27"/>
      <c r="AE89" s="27"/>
      <c r="AF89" s="59"/>
    </row>
    <row r="90" spans="3:32" ht="15" customHeight="1">
      <c r="C90" s="278" t="s">
        <v>308</v>
      </c>
      <c r="D90" s="279"/>
      <c r="E90" s="279"/>
      <c r="F90" s="145"/>
      <c r="G90" s="209">
        <v>10</v>
      </c>
      <c r="H90" s="14"/>
      <c r="I90" s="14"/>
      <c r="J90" s="14"/>
      <c r="K90" s="14"/>
      <c r="L90" s="14"/>
      <c r="M90" s="14"/>
      <c r="N90" s="14"/>
      <c r="O90" s="14"/>
      <c r="Q90" s="12"/>
      <c r="R90" s="12"/>
      <c r="S90" s="12"/>
      <c r="T90" s="12"/>
      <c r="U90" s="13"/>
      <c r="V90" s="13"/>
      <c r="Y90" s="6"/>
      <c r="Z90" s="6"/>
      <c r="AA90" s="6"/>
      <c r="AC90" s="27"/>
      <c r="AD90" s="27"/>
      <c r="AE90" s="27"/>
      <c r="AF90" s="59"/>
    </row>
    <row r="91" spans="3:32" ht="14.25" customHeight="1">
      <c r="C91" s="4"/>
      <c r="D91" s="14"/>
      <c r="E91" s="14"/>
      <c r="F91" s="14"/>
      <c r="G91" s="14"/>
      <c r="H91" s="14"/>
      <c r="I91" s="14"/>
      <c r="J91" s="14"/>
      <c r="K91" s="14"/>
      <c r="L91" s="14"/>
      <c r="M91" s="14"/>
      <c r="N91" s="14"/>
      <c r="O91" s="14"/>
      <c r="Q91" s="12"/>
      <c r="R91" s="12"/>
      <c r="S91" s="12"/>
      <c r="T91" s="12"/>
      <c r="U91" s="13"/>
      <c r="V91" s="13"/>
      <c r="Y91" s="6"/>
      <c r="Z91" s="6"/>
      <c r="AA91" s="6"/>
      <c r="AC91" s="27"/>
      <c r="AD91" s="27"/>
      <c r="AE91" s="27"/>
      <c r="AF91" s="59"/>
    </row>
    <row r="92" spans="1:34" ht="14.25" customHeight="1">
      <c r="A92" s="3">
        <v>8</v>
      </c>
      <c r="C92" s="238" t="s">
        <v>37</v>
      </c>
      <c r="D92" s="266"/>
      <c r="E92" s="266"/>
      <c r="F92" s="14"/>
      <c r="G92" s="14"/>
      <c r="H92" s="14"/>
      <c r="I92" s="14"/>
      <c r="J92" s="14"/>
      <c r="K92" s="14"/>
      <c r="L92" s="14"/>
      <c r="M92" s="14"/>
      <c r="N92" s="14"/>
      <c r="O92" s="14"/>
      <c r="Q92" s="235"/>
      <c r="R92" s="235"/>
      <c r="S92" s="235"/>
      <c r="T92" s="235"/>
      <c r="U92" s="235"/>
      <c r="V92" s="235"/>
      <c r="W92" s="235"/>
      <c r="X92" s="235"/>
      <c r="Y92" s="235"/>
      <c r="Z92" s="235"/>
      <c r="AA92" s="235"/>
      <c r="AB92" s="235"/>
      <c r="AC92" s="235"/>
      <c r="AD92" s="235"/>
      <c r="AE92" s="235"/>
      <c r="AF92" s="235"/>
      <c r="AG92" s="235"/>
      <c r="AH92" s="235"/>
    </row>
    <row r="93" spans="1:32" ht="14.25" customHeight="1">
      <c r="A93" s="3"/>
      <c r="C93" s="11"/>
      <c r="D93" s="14"/>
      <c r="E93" s="14"/>
      <c r="F93" s="14"/>
      <c r="G93" s="14"/>
      <c r="H93" s="14"/>
      <c r="I93" s="14"/>
      <c r="J93" s="14"/>
      <c r="K93" s="14"/>
      <c r="L93" s="14"/>
      <c r="M93" s="14"/>
      <c r="N93" s="14"/>
      <c r="O93" s="14"/>
      <c r="Q93" s="12"/>
      <c r="R93" s="12"/>
      <c r="S93" s="12"/>
      <c r="T93" s="12"/>
      <c r="U93" s="13"/>
      <c r="V93" s="13"/>
      <c r="Y93" s="6"/>
      <c r="Z93" s="6"/>
      <c r="AA93" s="6"/>
      <c r="AC93" s="27"/>
      <c r="AD93" s="27"/>
      <c r="AE93" s="27"/>
      <c r="AF93" s="59"/>
    </row>
    <row r="94" spans="1:32" ht="45.75" customHeight="1">
      <c r="A94" s="3"/>
      <c r="C94" s="235" t="s">
        <v>377</v>
      </c>
      <c r="D94" s="235"/>
      <c r="E94" s="235"/>
      <c r="F94" s="235"/>
      <c r="G94" s="235"/>
      <c r="H94" s="235"/>
      <c r="I94" s="235"/>
      <c r="J94" s="235"/>
      <c r="K94" s="235"/>
      <c r="L94" s="235"/>
      <c r="M94" s="235"/>
      <c r="N94" s="235"/>
      <c r="O94" s="235"/>
      <c r="Q94" s="12"/>
      <c r="R94" s="12"/>
      <c r="S94" s="12"/>
      <c r="T94" s="12"/>
      <c r="U94" s="13"/>
      <c r="V94" s="13"/>
      <c r="Y94" s="6"/>
      <c r="Z94" s="6"/>
      <c r="AA94" s="6"/>
      <c r="AC94" s="27"/>
      <c r="AD94" s="27"/>
      <c r="AE94" s="27"/>
      <c r="AF94" s="59"/>
    </row>
    <row r="95" spans="3:15" ht="14.25" customHeight="1">
      <c r="C95" s="4"/>
      <c r="D95" s="4"/>
      <c r="E95" s="4"/>
      <c r="F95" s="4"/>
      <c r="G95" s="4"/>
      <c r="H95" s="4"/>
      <c r="I95" s="4"/>
      <c r="J95" s="4"/>
      <c r="K95" s="4"/>
      <c r="L95" s="4"/>
      <c r="M95" s="4"/>
      <c r="N95" s="4"/>
      <c r="O95" s="4"/>
    </row>
    <row r="96" spans="1:13" ht="14.25" customHeight="1">
      <c r="A96" s="3">
        <v>9</v>
      </c>
      <c r="B96" s="3"/>
      <c r="C96" s="15" t="s">
        <v>6</v>
      </c>
      <c r="D96" s="15"/>
      <c r="E96" s="16"/>
      <c r="F96" s="16"/>
      <c r="G96" s="16"/>
      <c r="H96" s="16"/>
      <c r="I96" s="16"/>
      <c r="J96" s="16"/>
      <c r="K96" s="16"/>
      <c r="L96" s="16"/>
      <c r="M96" s="16"/>
    </row>
    <row r="97" spans="1:13" ht="14.25" customHeight="1">
      <c r="A97" s="3"/>
      <c r="B97" s="3"/>
      <c r="C97" s="15"/>
      <c r="D97" s="15"/>
      <c r="E97" s="16"/>
      <c r="F97" s="16"/>
      <c r="G97" s="16"/>
      <c r="H97" s="16"/>
      <c r="I97" s="16"/>
      <c r="J97" s="16"/>
      <c r="K97" s="16"/>
      <c r="L97" s="16"/>
      <c r="M97" s="16"/>
    </row>
    <row r="98" spans="1:13" ht="14.25" customHeight="1">
      <c r="A98" s="3"/>
      <c r="B98" s="3"/>
      <c r="C98" s="81" t="s">
        <v>310</v>
      </c>
      <c r="D98" s="15"/>
      <c r="E98" s="16"/>
      <c r="F98" s="16"/>
      <c r="G98" s="16"/>
      <c r="H98" s="16"/>
      <c r="I98" s="16"/>
      <c r="J98" s="16"/>
      <c r="K98" s="16"/>
      <c r="L98" s="16"/>
      <c r="M98" s="16"/>
    </row>
    <row r="99" spans="1:13" ht="14.25" customHeight="1">
      <c r="A99" s="3"/>
      <c r="B99" s="3"/>
      <c r="C99" s="15"/>
      <c r="D99" s="15"/>
      <c r="E99" s="16"/>
      <c r="F99" s="16"/>
      <c r="G99" s="16"/>
      <c r="H99" s="16"/>
      <c r="I99" s="16"/>
      <c r="J99" s="16"/>
      <c r="K99" s="16"/>
      <c r="L99" s="16"/>
      <c r="M99" s="16"/>
    </row>
    <row r="100" spans="1:13" ht="30" customHeight="1" thickBot="1">
      <c r="A100" s="3"/>
      <c r="B100" s="3"/>
      <c r="C100" s="175"/>
      <c r="D100" s="175"/>
      <c r="E100" s="21"/>
      <c r="F100" s="176"/>
      <c r="G100" s="177" t="s">
        <v>190</v>
      </c>
      <c r="H100" s="16"/>
      <c r="I100" s="182" t="s">
        <v>200</v>
      </c>
      <c r="J100" s="16"/>
      <c r="K100" s="177" t="s">
        <v>191</v>
      </c>
      <c r="L100" s="16"/>
      <c r="M100" s="177" t="s">
        <v>192</v>
      </c>
    </row>
    <row r="101" spans="1:13" ht="14.25" customHeight="1">
      <c r="A101" s="3"/>
      <c r="B101" s="3"/>
      <c r="C101" s="15" t="s">
        <v>322</v>
      </c>
      <c r="D101" s="15"/>
      <c r="E101" s="16"/>
      <c r="F101" s="16"/>
      <c r="G101" s="16" t="s">
        <v>3</v>
      </c>
      <c r="H101" s="16"/>
      <c r="I101" s="16" t="s">
        <v>3</v>
      </c>
      <c r="J101" s="16"/>
      <c r="K101" s="16" t="s">
        <v>3</v>
      </c>
      <c r="L101" s="16"/>
      <c r="M101" s="16" t="s">
        <v>3</v>
      </c>
    </row>
    <row r="102" spans="1:13" ht="14.25" customHeight="1">
      <c r="A102" s="3"/>
      <c r="B102" s="3"/>
      <c r="C102" s="15" t="s">
        <v>301</v>
      </c>
      <c r="D102" s="15"/>
      <c r="E102" s="16"/>
      <c r="F102" s="16"/>
      <c r="G102" s="16"/>
      <c r="H102" s="16"/>
      <c r="I102" s="16"/>
      <c r="J102" s="16"/>
      <c r="K102" s="16"/>
      <c r="L102" s="16"/>
      <c r="M102" s="16"/>
    </row>
    <row r="103" spans="1:13" ht="14.25" customHeight="1">
      <c r="A103" s="3"/>
      <c r="B103" s="3"/>
      <c r="C103" s="15"/>
      <c r="D103" s="15"/>
      <c r="E103" s="16"/>
      <c r="F103" s="16"/>
      <c r="G103" s="16"/>
      <c r="H103" s="16"/>
      <c r="I103" s="16"/>
      <c r="J103" s="16"/>
      <c r="K103" s="16"/>
      <c r="L103" s="16"/>
      <c r="M103" s="16"/>
    </row>
    <row r="104" spans="1:13" ht="14.25" customHeight="1">
      <c r="A104" s="3"/>
      <c r="B104" s="3"/>
      <c r="C104" s="81" t="s">
        <v>193</v>
      </c>
      <c r="D104" s="15"/>
      <c r="E104" s="16"/>
      <c r="F104" s="16"/>
      <c r="G104" s="185">
        <f>G134-72038</f>
        <v>71104</v>
      </c>
      <c r="H104" s="185"/>
      <c r="I104" s="185">
        <f>I134-5177</f>
        <v>4898</v>
      </c>
      <c r="J104" s="185"/>
      <c r="K104" s="185">
        <f>K134</f>
        <v>0</v>
      </c>
      <c r="L104" s="185"/>
      <c r="M104" s="185">
        <f>SUM(G104:K104)</f>
        <v>76002</v>
      </c>
    </row>
    <row r="105" spans="1:13" ht="14.25" customHeight="1">
      <c r="A105" s="3"/>
      <c r="B105" s="3"/>
      <c r="C105" s="178" t="s">
        <v>194</v>
      </c>
      <c r="D105" s="179"/>
      <c r="E105" s="16"/>
      <c r="F105" s="178"/>
      <c r="G105" s="186">
        <f>G135-3248</f>
        <v>3380</v>
      </c>
      <c r="H105" s="185"/>
      <c r="I105" s="186">
        <f>I135-2119</f>
        <v>2173</v>
      </c>
      <c r="J105" s="185"/>
      <c r="K105" s="186">
        <f>K135+5367</f>
        <v>-5554</v>
      </c>
      <c r="L105" s="185"/>
      <c r="M105" s="186">
        <f>SUM(G105:K105)</f>
        <v>-1</v>
      </c>
    </row>
    <row r="106" spans="1:17" ht="14.25" customHeight="1">
      <c r="A106" s="3"/>
      <c r="B106" s="3"/>
      <c r="C106" s="81" t="s">
        <v>195</v>
      </c>
      <c r="D106" s="15"/>
      <c r="E106" s="16"/>
      <c r="F106" s="16"/>
      <c r="G106" s="185">
        <f aca="true" t="shared" si="0" ref="G106:M106">SUM(G104:G105)</f>
        <v>74484</v>
      </c>
      <c r="H106" s="185">
        <f t="shared" si="0"/>
        <v>0</v>
      </c>
      <c r="I106" s="185">
        <f t="shared" si="0"/>
        <v>7071</v>
      </c>
      <c r="J106" s="185">
        <f t="shared" si="0"/>
        <v>0</v>
      </c>
      <c r="K106" s="185">
        <f t="shared" si="0"/>
        <v>-5554</v>
      </c>
      <c r="L106" s="185">
        <f t="shared" si="0"/>
        <v>0</v>
      </c>
      <c r="M106" s="185">
        <f t="shared" si="0"/>
        <v>76001</v>
      </c>
      <c r="Q106" s="25">
        <f>M106-PL!F18</f>
        <v>0</v>
      </c>
    </row>
    <row r="107" spans="1:17" ht="14.25" customHeight="1">
      <c r="A107" s="3"/>
      <c r="B107" s="3"/>
      <c r="C107" s="178" t="s">
        <v>123</v>
      </c>
      <c r="D107" s="178"/>
      <c r="E107" s="16"/>
      <c r="F107" s="178"/>
      <c r="G107" s="186">
        <f>G137-2145</f>
        <v>2299</v>
      </c>
      <c r="H107" s="185"/>
      <c r="I107" s="186">
        <f>I137-1</f>
        <v>0</v>
      </c>
      <c r="J107" s="185"/>
      <c r="K107" s="186">
        <f>K137+1642</f>
        <v>-1872</v>
      </c>
      <c r="L107" s="185"/>
      <c r="M107" s="186">
        <f>SUM(G107:K107)</f>
        <v>427</v>
      </c>
      <c r="Q107" s="25">
        <f>M107-PL!F23</f>
        <v>0</v>
      </c>
    </row>
    <row r="108" spans="1:13" ht="14.25" customHeight="1">
      <c r="A108" s="3"/>
      <c r="B108" s="3"/>
      <c r="C108" s="81"/>
      <c r="D108" s="81"/>
      <c r="E108" s="16"/>
      <c r="F108" s="16"/>
      <c r="G108" s="185">
        <f aca="true" t="shared" si="1" ref="G108:M108">SUM(G106:G107)</f>
        <v>76783</v>
      </c>
      <c r="H108" s="185">
        <f t="shared" si="1"/>
        <v>0</v>
      </c>
      <c r="I108" s="185">
        <f t="shared" si="1"/>
        <v>7071</v>
      </c>
      <c r="J108" s="185">
        <f t="shared" si="1"/>
        <v>0</v>
      </c>
      <c r="K108" s="185">
        <f t="shared" si="1"/>
        <v>-7426</v>
      </c>
      <c r="L108" s="185">
        <f t="shared" si="1"/>
        <v>0</v>
      </c>
      <c r="M108" s="185">
        <f t="shared" si="1"/>
        <v>76428</v>
      </c>
    </row>
    <row r="109" spans="1:17" ht="14.25" customHeight="1">
      <c r="A109" s="3"/>
      <c r="B109" s="3"/>
      <c r="C109" s="178" t="s">
        <v>201</v>
      </c>
      <c r="D109" s="178"/>
      <c r="E109" s="16"/>
      <c r="F109" s="178"/>
      <c r="G109" s="186">
        <f>G139+41836</f>
        <v>-53436</v>
      </c>
      <c r="H109" s="185"/>
      <c r="I109" s="186">
        <f>I139+4305</f>
        <v>-6666</v>
      </c>
      <c r="J109" s="185"/>
      <c r="K109" s="186">
        <f>K139-1170</f>
        <v>1911</v>
      </c>
      <c r="L109" s="185"/>
      <c r="M109" s="186">
        <f>SUM(G109:L109)</f>
        <v>-58191</v>
      </c>
      <c r="Q109" s="25">
        <f>M109-PL!F19</f>
        <v>0</v>
      </c>
    </row>
    <row r="110" spans="1:13" ht="14.25" customHeight="1">
      <c r="A110" s="3"/>
      <c r="B110" s="3"/>
      <c r="C110" s="81" t="s">
        <v>196</v>
      </c>
      <c r="D110" s="81"/>
      <c r="E110" s="16"/>
      <c r="F110" s="16"/>
      <c r="G110" s="185">
        <f aca="true" t="shared" si="2" ref="G110:M110">SUM(G108:G109)</f>
        <v>23347</v>
      </c>
      <c r="H110" s="185">
        <f t="shared" si="2"/>
        <v>0</v>
      </c>
      <c r="I110" s="185">
        <f t="shared" si="2"/>
        <v>405</v>
      </c>
      <c r="J110" s="185">
        <f t="shared" si="2"/>
        <v>0</v>
      </c>
      <c r="K110" s="185">
        <f t="shared" si="2"/>
        <v>-5515</v>
      </c>
      <c r="L110" s="185">
        <f t="shared" si="2"/>
        <v>0</v>
      </c>
      <c r="M110" s="185">
        <f t="shared" si="2"/>
        <v>18237</v>
      </c>
    </row>
    <row r="111" spans="1:13" ht="14.25" customHeight="1">
      <c r="A111" s="3"/>
      <c r="B111" s="3"/>
      <c r="C111" s="81" t="s">
        <v>202</v>
      </c>
      <c r="D111" s="81"/>
      <c r="E111" s="16"/>
      <c r="F111" s="16"/>
      <c r="G111" s="185">
        <f>G141+4167</f>
        <v>-3965</v>
      </c>
      <c r="H111" s="185"/>
      <c r="I111" s="185">
        <f>I141+850</f>
        <v>-1172</v>
      </c>
      <c r="J111" s="185"/>
      <c r="K111" s="185">
        <f>K141-1641</f>
        <v>1776</v>
      </c>
      <c r="L111" s="185"/>
      <c r="M111" s="185">
        <f>SUM(G111:L111)</f>
        <v>-3361</v>
      </c>
    </row>
    <row r="112" spans="1:17" ht="14.25" customHeight="1">
      <c r="A112" s="3"/>
      <c r="B112" s="3"/>
      <c r="C112" s="81" t="s">
        <v>139</v>
      </c>
      <c r="D112" s="81"/>
      <c r="E112" s="16"/>
      <c r="F112" s="16"/>
      <c r="G112" s="185">
        <f>G142+2388</f>
        <v>-2616</v>
      </c>
      <c r="H112" s="185"/>
      <c r="I112" s="185">
        <f>I142</f>
        <v>0</v>
      </c>
      <c r="J112" s="185"/>
      <c r="K112" s="185">
        <f>K142-213</f>
        <v>285</v>
      </c>
      <c r="L112" s="185"/>
      <c r="M112" s="185">
        <f>SUM(G112:L112)</f>
        <v>-2331</v>
      </c>
      <c r="Q112" s="25">
        <f>M112-PL!F30</f>
        <v>0</v>
      </c>
    </row>
    <row r="113" spans="1:17" ht="14.25" customHeight="1" thickBot="1">
      <c r="A113" s="3"/>
      <c r="B113" s="3"/>
      <c r="C113" s="181" t="s">
        <v>138</v>
      </c>
      <c r="D113" s="180"/>
      <c r="E113" s="16"/>
      <c r="F113" s="180"/>
      <c r="G113" s="187">
        <f aca="true" t="shared" si="3" ref="G113:M113">SUM(G110:G112)</f>
        <v>16766</v>
      </c>
      <c r="H113" s="185">
        <f t="shared" si="3"/>
        <v>0</v>
      </c>
      <c r="I113" s="187">
        <f t="shared" si="3"/>
        <v>-767</v>
      </c>
      <c r="J113" s="185">
        <f t="shared" si="3"/>
        <v>0</v>
      </c>
      <c r="K113" s="187">
        <f t="shared" si="3"/>
        <v>-3454</v>
      </c>
      <c r="L113" s="185">
        <f t="shared" si="3"/>
        <v>0</v>
      </c>
      <c r="M113" s="187">
        <f t="shared" si="3"/>
        <v>12545</v>
      </c>
      <c r="Q113" s="25">
        <f>M113-PL!F32</f>
        <v>0</v>
      </c>
    </row>
    <row r="114" spans="1:13" ht="14.25" customHeight="1">
      <c r="A114" s="3"/>
      <c r="B114" s="3"/>
      <c r="C114" s="15"/>
      <c r="D114" s="15"/>
      <c r="E114" s="16"/>
      <c r="F114" s="16"/>
      <c r="G114" s="16"/>
      <c r="H114" s="16"/>
      <c r="I114" s="16"/>
      <c r="J114" s="16"/>
      <c r="K114" s="16"/>
      <c r="L114" s="16"/>
      <c r="M114" s="16"/>
    </row>
    <row r="115" spans="1:13" ht="14.25" customHeight="1">
      <c r="A115" s="3"/>
      <c r="B115" s="3"/>
      <c r="C115" s="15" t="s">
        <v>322</v>
      </c>
      <c r="D115" s="15"/>
      <c r="E115" s="16"/>
      <c r="F115" s="16"/>
      <c r="G115" s="16"/>
      <c r="H115" s="16"/>
      <c r="I115" s="16"/>
      <c r="J115" s="16"/>
      <c r="K115" s="16"/>
      <c r="L115" s="16"/>
      <c r="M115" s="16"/>
    </row>
    <row r="116" spans="1:13" ht="14.25" customHeight="1">
      <c r="A116" s="3"/>
      <c r="B116" s="3"/>
      <c r="C116" s="15" t="s">
        <v>309</v>
      </c>
      <c r="D116" s="15"/>
      <c r="E116" s="16"/>
      <c r="F116" s="16"/>
      <c r="G116" s="16"/>
      <c r="H116" s="16"/>
      <c r="I116" s="16"/>
      <c r="J116" s="16"/>
      <c r="K116" s="16"/>
      <c r="L116" s="16"/>
      <c r="M116" s="16"/>
    </row>
    <row r="117" spans="1:13" ht="14.25" customHeight="1">
      <c r="A117" s="3"/>
      <c r="B117" s="3"/>
      <c r="C117" s="15"/>
      <c r="D117" s="15"/>
      <c r="E117" s="16"/>
      <c r="F117" s="16"/>
      <c r="G117" s="16"/>
      <c r="H117" s="16"/>
      <c r="I117" s="16"/>
      <c r="J117" s="16"/>
      <c r="K117" s="16"/>
      <c r="L117" s="16"/>
      <c r="M117" s="16"/>
    </row>
    <row r="118" spans="1:13" ht="14.25" customHeight="1">
      <c r="A118" s="3"/>
      <c r="B118" s="3"/>
      <c r="C118" s="81" t="s">
        <v>193</v>
      </c>
      <c r="D118" s="15"/>
      <c r="E118" s="16"/>
      <c r="F118" s="16"/>
      <c r="G118" s="185">
        <f>G148-59983</f>
        <v>75880</v>
      </c>
      <c r="H118" s="16"/>
      <c r="I118" s="185">
        <f>I148</f>
        <v>9009</v>
      </c>
      <c r="J118" s="16"/>
      <c r="K118" s="185">
        <f>K148</f>
        <v>0</v>
      </c>
      <c r="L118" s="16"/>
      <c r="M118" s="185">
        <f>SUM(G118:K118)</f>
        <v>84889</v>
      </c>
    </row>
    <row r="119" spans="1:13" ht="14.25" customHeight="1">
      <c r="A119" s="3"/>
      <c r="B119" s="3"/>
      <c r="C119" s="178" t="s">
        <v>194</v>
      </c>
      <c r="D119" s="179"/>
      <c r="E119" s="16"/>
      <c r="F119" s="178"/>
      <c r="G119" s="186">
        <f>G149-1963</f>
        <v>3063</v>
      </c>
      <c r="H119" s="16"/>
      <c r="I119" s="186">
        <f>I149</f>
        <v>2473</v>
      </c>
      <c r="J119" s="16"/>
      <c r="K119" s="186">
        <f>K149+1963</f>
        <v>-5536</v>
      </c>
      <c r="L119" s="16"/>
      <c r="M119" s="186">
        <f>SUM(G119:K119)</f>
        <v>0</v>
      </c>
    </row>
    <row r="120" spans="1:17" ht="14.25" customHeight="1">
      <c r="A120" s="3"/>
      <c r="B120" s="3"/>
      <c r="C120" s="81" t="s">
        <v>195</v>
      </c>
      <c r="D120" s="15"/>
      <c r="E120" s="16"/>
      <c r="F120" s="16"/>
      <c r="G120" s="188">
        <f aca="true" t="shared" si="4" ref="G120:M120">SUM(G118:G119)</f>
        <v>78943</v>
      </c>
      <c r="H120" s="188">
        <f t="shared" si="4"/>
        <v>0</v>
      </c>
      <c r="I120" s="188">
        <f t="shared" si="4"/>
        <v>11482</v>
      </c>
      <c r="J120" s="188">
        <f t="shared" si="4"/>
        <v>0</v>
      </c>
      <c r="K120" s="188">
        <f t="shared" si="4"/>
        <v>-5536</v>
      </c>
      <c r="L120" s="188">
        <f t="shared" si="4"/>
        <v>0</v>
      </c>
      <c r="M120" s="185">
        <f t="shared" si="4"/>
        <v>84889</v>
      </c>
      <c r="Q120" s="25">
        <f>PL!H18-M120</f>
        <v>0</v>
      </c>
    </row>
    <row r="121" spans="1:17" ht="14.25" customHeight="1">
      <c r="A121" s="3"/>
      <c r="B121" s="3"/>
      <c r="C121" s="178" t="s">
        <v>123</v>
      </c>
      <c r="D121" s="178"/>
      <c r="E121" s="16"/>
      <c r="F121" s="178"/>
      <c r="G121" s="186">
        <f>G151-5776</f>
        <v>2210</v>
      </c>
      <c r="H121" s="16"/>
      <c r="I121" s="186">
        <f>I151</f>
        <v>0</v>
      </c>
      <c r="J121" s="16"/>
      <c r="K121" s="186">
        <f>K151+955</f>
        <v>-2067</v>
      </c>
      <c r="L121" s="16"/>
      <c r="M121" s="186">
        <f>SUM(G121:K121)</f>
        <v>143</v>
      </c>
      <c r="Q121" s="25">
        <f>M121-PL!H23</f>
        <v>0</v>
      </c>
    </row>
    <row r="122" spans="1:13" ht="14.25" customHeight="1">
      <c r="A122" s="3"/>
      <c r="B122" s="3"/>
      <c r="C122" s="81"/>
      <c r="D122" s="81"/>
      <c r="E122" s="16"/>
      <c r="F122" s="16"/>
      <c r="G122" s="185">
        <f aca="true" t="shared" si="5" ref="G122:M122">SUM(G120:G121)</f>
        <v>81153</v>
      </c>
      <c r="H122" s="185">
        <f t="shared" si="5"/>
        <v>0</v>
      </c>
      <c r="I122" s="185">
        <f t="shared" si="5"/>
        <v>11482</v>
      </c>
      <c r="J122" s="185">
        <f t="shared" si="5"/>
        <v>0</v>
      </c>
      <c r="K122" s="185">
        <f t="shared" si="5"/>
        <v>-7603</v>
      </c>
      <c r="L122" s="185">
        <f t="shared" si="5"/>
        <v>0</v>
      </c>
      <c r="M122" s="185">
        <f t="shared" si="5"/>
        <v>85032</v>
      </c>
    </row>
    <row r="123" spans="1:17" ht="14.25" customHeight="1">
      <c r="A123" s="3"/>
      <c r="B123" s="3"/>
      <c r="C123" s="178" t="s">
        <v>201</v>
      </c>
      <c r="D123" s="178"/>
      <c r="E123" s="16"/>
      <c r="F123" s="178"/>
      <c r="G123" s="186">
        <f>G153+40053</f>
        <v>-57723</v>
      </c>
      <c r="H123" s="16"/>
      <c r="I123" s="186">
        <f>I153</f>
        <v>-4755</v>
      </c>
      <c r="J123" s="16"/>
      <c r="K123" s="186">
        <f>K153+2527</f>
        <v>941</v>
      </c>
      <c r="L123" s="16"/>
      <c r="M123" s="186">
        <f>SUM(G123:L123)</f>
        <v>-61537</v>
      </c>
      <c r="Q123" s="25">
        <f>M123-PL!H19</f>
        <v>0</v>
      </c>
    </row>
    <row r="124" spans="1:13" ht="14.25" customHeight="1">
      <c r="A124" s="3"/>
      <c r="B124" s="3"/>
      <c r="C124" s="81" t="s">
        <v>196</v>
      </c>
      <c r="D124" s="81"/>
      <c r="E124" s="16"/>
      <c r="F124" s="16"/>
      <c r="G124" s="185">
        <f aca="true" t="shared" si="6" ref="G124:M124">SUM(G122:G123)</f>
        <v>23430</v>
      </c>
      <c r="H124" s="185">
        <f t="shared" si="6"/>
        <v>0</v>
      </c>
      <c r="I124" s="185">
        <f t="shared" si="6"/>
        <v>6727</v>
      </c>
      <c r="J124" s="185">
        <f t="shared" si="6"/>
        <v>0</v>
      </c>
      <c r="K124" s="185">
        <f t="shared" si="6"/>
        <v>-6662</v>
      </c>
      <c r="L124" s="185">
        <f t="shared" si="6"/>
        <v>0</v>
      </c>
      <c r="M124" s="185">
        <f t="shared" si="6"/>
        <v>23495</v>
      </c>
    </row>
    <row r="125" spans="1:13" ht="14.25" customHeight="1">
      <c r="A125" s="3"/>
      <c r="B125" s="3"/>
      <c r="C125" s="81" t="s">
        <v>202</v>
      </c>
      <c r="D125" s="81"/>
      <c r="E125" s="16"/>
      <c r="F125" s="16"/>
      <c r="G125" s="185">
        <f>G155+7857</f>
        <v>-12685</v>
      </c>
      <c r="H125" s="16"/>
      <c r="I125" s="185">
        <f>I155</f>
        <v>-6</v>
      </c>
      <c r="J125" s="16"/>
      <c r="K125" s="185">
        <f>K155-469</f>
        <v>2547</v>
      </c>
      <c r="L125" s="16"/>
      <c r="M125" s="185">
        <f>SUM(G125:L125)</f>
        <v>-10144</v>
      </c>
    </row>
    <row r="126" spans="1:17" ht="14.25" customHeight="1">
      <c r="A126" s="3"/>
      <c r="B126" s="3"/>
      <c r="C126" s="81" t="s">
        <v>139</v>
      </c>
      <c r="D126" s="81"/>
      <c r="E126" s="16"/>
      <c r="F126" s="16"/>
      <c r="G126" s="185">
        <f>G156+1584</f>
        <v>-759</v>
      </c>
      <c r="H126" s="16"/>
      <c r="I126" s="185">
        <f>I156</f>
        <v>0</v>
      </c>
      <c r="J126" s="16"/>
      <c r="K126" s="185">
        <f>K156</f>
        <v>-1599</v>
      </c>
      <c r="L126" s="16"/>
      <c r="M126" s="185">
        <f>SUM(G126:L126)</f>
        <v>-2358</v>
      </c>
      <c r="Q126" s="25">
        <f>M126-PL!H30</f>
        <v>0</v>
      </c>
    </row>
    <row r="127" spans="1:17" ht="14.25" customHeight="1" thickBot="1">
      <c r="A127" s="3"/>
      <c r="B127" s="3"/>
      <c r="C127" s="181" t="s">
        <v>138</v>
      </c>
      <c r="D127" s="180"/>
      <c r="E127" s="16"/>
      <c r="F127" s="180"/>
      <c r="G127" s="187">
        <f aca="true" t="shared" si="7" ref="G127:M127">SUM(G124:G126)</f>
        <v>9986</v>
      </c>
      <c r="H127" s="185">
        <f t="shared" si="7"/>
        <v>0</v>
      </c>
      <c r="I127" s="187">
        <f t="shared" si="7"/>
        <v>6721</v>
      </c>
      <c r="J127" s="185">
        <f t="shared" si="7"/>
        <v>0</v>
      </c>
      <c r="K127" s="187">
        <f t="shared" si="7"/>
        <v>-5714</v>
      </c>
      <c r="L127" s="185">
        <f t="shared" si="7"/>
        <v>0</v>
      </c>
      <c r="M127" s="187">
        <f t="shared" si="7"/>
        <v>10993</v>
      </c>
      <c r="Q127" s="25">
        <f>M127-PL!H32</f>
        <v>0</v>
      </c>
    </row>
    <row r="128" spans="1:13" ht="14.25" customHeight="1">
      <c r="A128" s="3"/>
      <c r="B128" s="3"/>
      <c r="C128" s="15"/>
      <c r="D128" s="15"/>
      <c r="E128" s="16"/>
      <c r="F128" s="16"/>
      <c r="G128" s="16"/>
      <c r="H128" s="16"/>
      <c r="I128" s="16"/>
      <c r="J128" s="16"/>
      <c r="K128" s="16"/>
      <c r="L128" s="16"/>
      <c r="M128" s="16"/>
    </row>
    <row r="129" spans="1:13" ht="14.25" customHeight="1">
      <c r="A129" s="3"/>
      <c r="B129" s="3"/>
      <c r="C129" s="15"/>
      <c r="D129" s="15"/>
      <c r="E129" s="16"/>
      <c r="F129" s="16"/>
      <c r="G129" s="16"/>
      <c r="H129" s="16"/>
      <c r="I129" s="16"/>
      <c r="J129" s="16"/>
      <c r="K129" s="16"/>
      <c r="L129" s="16"/>
      <c r="M129" s="16"/>
    </row>
    <row r="130" spans="1:13" ht="29.25" customHeight="1" thickBot="1">
      <c r="A130" s="3"/>
      <c r="B130" s="3"/>
      <c r="C130" s="175"/>
      <c r="D130" s="175"/>
      <c r="E130" s="21"/>
      <c r="F130" s="176"/>
      <c r="G130" s="177" t="s">
        <v>190</v>
      </c>
      <c r="H130" s="16"/>
      <c r="I130" s="182" t="s">
        <v>200</v>
      </c>
      <c r="J130" s="16"/>
      <c r="K130" s="177" t="s">
        <v>191</v>
      </c>
      <c r="L130" s="16"/>
      <c r="M130" s="177" t="s">
        <v>192</v>
      </c>
    </row>
    <row r="131" spans="1:13" ht="14.25" customHeight="1">
      <c r="A131" s="3"/>
      <c r="B131" s="3"/>
      <c r="C131" s="15" t="s">
        <v>323</v>
      </c>
      <c r="D131" s="15"/>
      <c r="E131" s="16"/>
      <c r="F131" s="16"/>
      <c r="G131" s="16" t="s">
        <v>3</v>
      </c>
      <c r="H131" s="16"/>
      <c r="I131" s="16" t="s">
        <v>3</v>
      </c>
      <c r="J131" s="16"/>
      <c r="K131" s="16" t="s">
        <v>3</v>
      </c>
      <c r="L131" s="16"/>
      <c r="M131" s="16" t="s">
        <v>3</v>
      </c>
    </row>
    <row r="132" spans="1:13" ht="14.25" customHeight="1">
      <c r="A132" s="3"/>
      <c r="B132" s="3"/>
      <c r="C132" s="15" t="s">
        <v>301</v>
      </c>
      <c r="D132" s="15"/>
      <c r="E132" s="16"/>
      <c r="F132" s="16"/>
      <c r="G132" s="16"/>
      <c r="H132" s="16"/>
      <c r="I132" s="16"/>
      <c r="J132" s="16"/>
      <c r="K132" s="16"/>
      <c r="L132" s="16"/>
      <c r="M132" s="16"/>
    </row>
    <row r="133" spans="1:13" ht="14.25" customHeight="1">
      <c r="A133" s="3"/>
      <c r="B133" s="3"/>
      <c r="C133" s="15"/>
      <c r="D133" s="15"/>
      <c r="E133" s="16"/>
      <c r="F133" s="16"/>
      <c r="G133" s="16"/>
      <c r="H133" s="16"/>
      <c r="I133" s="16"/>
      <c r="J133" s="16"/>
      <c r="K133" s="16"/>
      <c r="L133" s="16"/>
      <c r="M133" s="16"/>
    </row>
    <row r="134" spans="1:17" ht="14.25" customHeight="1">
      <c r="A134" s="3"/>
      <c r="B134" s="3"/>
      <c r="C134" s="81" t="s">
        <v>193</v>
      </c>
      <c r="D134" s="15"/>
      <c r="E134" s="16"/>
      <c r="F134" s="16"/>
      <c r="G134" s="185">
        <f>149770-G135</f>
        <v>143142</v>
      </c>
      <c r="H134" s="185"/>
      <c r="I134" s="185">
        <f>14367-I135</f>
        <v>10075</v>
      </c>
      <c r="J134" s="185"/>
      <c r="K134" s="185">
        <v>0</v>
      </c>
      <c r="L134" s="185"/>
      <c r="M134" s="185">
        <f>SUM(G134:K134)</f>
        <v>153217</v>
      </c>
      <c r="Q134" s="25"/>
    </row>
    <row r="135" spans="1:13" ht="14.25" customHeight="1">
      <c r="A135" s="3"/>
      <c r="B135" s="3"/>
      <c r="C135" s="178" t="s">
        <v>194</v>
      </c>
      <c r="D135" s="179"/>
      <c r="E135" s="16"/>
      <c r="F135" s="178"/>
      <c r="G135" s="186">
        <v>6628</v>
      </c>
      <c r="H135" s="185"/>
      <c r="I135" s="186">
        <v>4292</v>
      </c>
      <c r="J135" s="185"/>
      <c r="K135" s="186">
        <v>-10921</v>
      </c>
      <c r="L135" s="185"/>
      <c r="M135" s="186">
        <f>SUM(G135:K135)</f>
        <v>-1</v>
      </c>
    </row>
    <row r="136" spans="1:17" ht="14.25" customHeight="1">
      <c r="A136" s="3"/>
      <c r="B136" s="3"/>
      <c r="C136" s="81" t="s">
        <v>195</v>
      </c>
      <c r="D136" s="15"/>
      <c r="E136" s="16"/>
      <c r="F136" s="16"/>
      <c r="G136" s="185">
        <f>SUM(G134:G135)</f>
        <v>149770</v>
      </c>
      <c r="H136" s="185">
        <f aca="true" t="shared" si="8" ref="H136:M136">SUM(H134:H135)</f>
        <v>0</v>
      </c>
      <c r="I136" s="185">
        <f t="shared" si="8"/>
        <v>14367</v>
      </c>
      <c r="J136" s="185">
        <f t="shared" si="8"/>
        <v>0</v>
      </c>
      <c r="K136" s="185">
        <f t="shared" si="8"/>
        <v>-10921</v>
      </c>
      <c r="L136" s="185">
        <f t="shared" si="8"/>
        <v>0</v>
      </c>
      <c r="M136" s="185">
        <f t="shared" si="8"/>
        <v>153216</v>
      </c>
      <c r="Q136" s="25">
        <f>M136-PL!J18</f>
        <v>0</v>
      </c>
    </row>
    <row r="137" spans="1:17" ht="14.25" customHeight="1">
      <c r="A137" s="3"/>
      <c r="B137" s="3"/>
      <c r="C137" s="178" t="s">
        <v>123</v>
      </c>
      <c r="D137" s="178"/>
      <c r="E137" s="16"/>
      <c r="F137" s="178"/>
      <c r="G137" s="186">
        <f>2492+1952</f>
        <v>4444</v>
      </c>
      <c r="H137" s="185"/>
      <c r="I137" s="186">
        <f>1</f>
        <v>1</v>
      </c>
      <c r="J137" s="185"/>
      <c r="K137" s="186">
        <f>-1920-1594</f>
        <v>-3514</v>
      </c>
      <c r="L137" s="185"/>
      <c r="M137" s="186">
        <f>SUM(G137:K137)</f>
        <v>931</v>
      </c>
      <c r="Q137" s="25">
        <f>M137-PL!J23</f>
        <v>0</v>
      </c>
    </row>
    <row r="138" spans="1:13" ht="14.25" customHeight="1">
      <c r="A138" s="3"/>
      <c r="B138" s="3"/>
      <c r="C138" s="81"/>
      <c r="D138" s="81"/>
      <c r="E138" s="16"/>
      <c r="F138" s="16"/>
      <c r="G138" s="185">
        <f>SUM(G136:G137)</f>
        <v>154214</v>
      </c>
      <c r="H138" s="185">
        <f aca="true" t="shared" si="9" ref="H138:M138">SUM(H136:H137)</f>
        <v>0</v>
      </c>
      <c r="I138" s="185">
        <f t="shared" si="9"/>
        <v>14368</v>
      </c>
      <c r="J138" s="185">
        <f t="shared" si="9"/>
        <v>0</v>
      </c>
      <c r="K138" s="185">
        <f t="shared" si="9"/>
        <v>-14435</v>
      </c>
      <c r="L138" s="185">
        <f t="shared" si="9"/>
        <v>0</v>
      </c>
      <c r="M138" s="185">
        <f t="shared" si="9"/>
        <v>154147</v>
      </c>
    </row>
    <row r="139" spans="1:17" ht="14.25" customHeight="1">
      <c r="A139" s="3"/>
      <c r="B139" s="3"/>
      <c r="C139" s="178" t="s">
        <v>201</v>
      </c>
      <c r="D139" s="178"/>
      <c r="E139" s="16"/>
      <c r="F139" s="178"/>
      <c r="G139" s="186">
        <v>-95272</v>
      </c>
      <c r="H139" s="185"/>
      <c r="I139" s="186">
        <v>-10971</v>
      </c>
      <c r="J139" s="185"/>
      <c r="K139" s="186">
        <v>3081</v>
      </c>
      <c r="L139" s="185"/>
      <c r="M139" s="186">
        <f>SUM(G139:L139)</f>
        <v>-103162</v>
      </c>
      <c r="Q139" s="25">
        <f>M139-PL!J19</f>
        <v>0</v>
      </c>
    </row>
    <row r="140" spans="1:13" ht="14.25" customHeight="1">
      <c r="A140" s="3"/>
      <c r="B140" s="3"/>
      <c r="C140" s="81" t="s">
        <v>196</v>
      </c>
      <c r="D140" s="81"/>
      <c r="E140" s="16"/>
      <c r="F140" s="16"/>
      <c r="G140" s="185">
        <f>SUM(G138:G139)</f>
        <v>58942</v>
      </c>
      <c r="H140" s="185">
        <f aca="true" t="shared" si="10" ref="H140:M140">SUM(H138:H139)</f>
        <v>0</v>
      </c>
      <c r="I140" s="185">
        <f t="shared" si="10"/>
        <v>3397</v>
      </c>
      <c r="J140" s="185">
        <f t="shared" si="10"/>
        <v>0</v>
      </c>
      <c r="K140" s="185">
        <f t="shared" si="10"/>
        <v>-11354</v>
      </c>
      <c r="L140" s="185">
        <f t="shared" si="10"/>
        <v>0</v>
      </c>
      <c r="M140" s="185">
        <f t="shared" si="10"/>
        <v>50985</v>
      </c>
    </row>
    <row r="141" spans="1:13" ht="14.25" customHeight="1">
      <c r="A141" s="3"/>
      <c r="B141" s="3"/>
      <c r="C141" s="81" t="s">
        <v>202</v>
      </c>
      <c r="D141" s="81"/>
      <c r="E141" s="16"/>
      <c r="F141" s="16"/>
      <c r="G141" s="185">
        <f>-6597-524-1011</f>
        <v>-8132</v>
      </c>
      <c r="H141" s="185"/>
      <c r="I141" s="185">
        <f>-1764-258</f>
        <v>-2022</v>
      </c>
      <c r="J141" s="185"/>
      <c r="K141" s="185">
        <f>3417</f>
        <v>3417</v>
      </c>
      <c r="L141" s="185"/>
      <c r="M141" s="185">
        <f>SUM(G141:L141)</f>
        <v>-6737</v>
      </c>
    </row>
    <row r="142" spans="1:17" ht="14.25" customHeight="1">
      <c r="A142" s="3"/>
      <c r="B142" s="3"/>
      <c r="C142" s="81" t="s">
        <v>139</v>
      </c>
      <c r="D142" s="81"/>
      <c r="E142" s="16"/>
      <c r="F142" s="16"/>
      <c r="G142" s="185">
        <v>-5004</v>
      </c>
      <c r="H142" s="185"/>
      <c r="I142" s="185">
        <v>0</v>
      </c>
      <c r="J142" s="185"/>
      <c r="K142" s="185">
        <v>498</v>
      </c>
      <c r="L142" s="185"/>
      <c r="M142" s="185">
        <f>SUM(G142:L142)</f>
        <v>-4506</v>
      </c>
      <c r="Q142" s="25">
        <f>M142-PL!J30</f>
        <v>0</v>
      </c>
    </row>
    <row r="143" spans="1:17" ht="14.25" customHeight="1" thickBot="1">
      <c r="A143" s="3"/>
      <c r="B143" s="3"/>
      <c r="C143" s="181" t="s">
        <v>138</v>
      </c>
      <c r="D143" s="180"/>
      <c r="E143" s="16"/>
      <c r="F143" s="180"/>
      <c r="G143" s="187">
        <f>SUM(G140:G142)</f>
        <v>45806</v>
      </c>
      <c r="H143" s="185">
        <f aca="true" t="shared" si="11" ref="H143:M143">SUM(H140:H142)</f>
        <v>0</v>
      </c>
      <c r="I143" s="187">
        <f t="shared" si="11"/>
        <v>1375</v>
      </c>
      <c r="J143" s="185">
        <f t="shared" si="11"/>
        <v>0</v>
      </c>
      <c r="K143" s="187">
        <f t="shared" si="11"/>
        <v>-7439</v>
      </c>
      <c r="L143" s="185">
        <f t="shared" si="11"/>
        <v>0</v>
      </c>
      <c r="M143" s="187">
        <f t="shared" si="11"/>
        <v>39742</v>
      </c>
      <c r="Q143" s="25">
        <f>M143-PL!J32</f>
        <v>0</v>
      </c>
    </row>
    <row r="144" spans="1:13" ht="14.25" customHeight="1">
      <c r="A144" s="3"/>
      <c r="B144" s="3"/>
      <c r="C144" s="15"/>
      <c r="D144" s="15"/>
      <c r="E144" s="16"/>
      <c r="F144" s="16"/>
      <c r="G144" s="16"/>
      <c r="H144" s="16"/>
      <c r="I144" s="16"/>
      <c r="J144" s="16"/>
      <c r="K144" s="16"/>
      <c r="L144" s="16"/>
      <c r="M144" s="16"/>
    </row>
    <row r="145" spans="1:13" ht="14.25" customHeight="1">
      <c r="A145" s="3"/>
      <c r="B145" s="3"/>
      <c r="C145" s="15" t="s">
        <v>323</v>
      </c>
      <c r="D145" s="15"/>
      <c r="E145" s="16"/>
      <c r="F145" s="16"/>
      <c r="G145" s="16"/>
      <c r="H145" s="16"/>
      <c r="I145" s="16"/>
      <c r="J145" s="16"/>
      <c r="K145" s="16"/>
      <c r="L145" s="16"/>
      <c r="M145" s="16"/>
    </row>
    <row r="146" spans="1:13" ht="14.25" customHeight="1">
      <c r="A146" s="3"/>
      <c r="B146" s="3"/>
      <c r="C146" s="15" t="s">
        <v>309</v>
      </c>
      <c r="D146" s="15"/>
      <c r="E146" s="16"/>
      <c r="F146" s="16"/>
      <c r="G146" s="16"/>
      <c r="H146" s="16"/>
      <c r="I146" s="16"/>
      <c r="J146" s="16"/>
      <c r="K146" s="16"/>
      <c r="L146" s="16"/>
      <c r="M146" s="16"/>
    </row>
    <row r="147" spans="1:13" ht="14.25" customHeight="1">
      <c r="A147" s="3"/>
      <c r="B147" s="3"/>
      <c r="C147" s="15"/>
      <c r="D147" s="15"/>
      <c r="E147" s="16"/>
      <c r="F147" s="16"/>
      <c r="G147" s="16"/>
      <c r="H147" s="16"/>
      <c r="I147" s="16"/>
      <c r="J147" s="16"/>
      <c r="K147" s="16"/>
      <c r="L147" s="16"/>
      <c r="M147" s="16"/>
    </row>
    <row r="148" spans="1:13" ht="14.25" customHeight="1">
      <c r="A148" s="3"/>
      <c r="B148" s="3"/>
      <c r="C148" s="81" t="s">
        <v>193</v>
      </c>
      <c r="D148" s="15"/>
      <c r="E148" s="16"/>
      <c r="F148" s="16"/>
      <c r="G148" s="185">
        <f>140889-G149</f>
        <v>135863</v>
      </c>
      <c r="H148" s="16"/>
      <c r="I148" s="185">
        <f>11482-I149</f>
        <v>9009</v>
      </c>
      <c r="J148" s="16"/>
      <c r="K148" s="183">
        <v>0</v>
      </c>
      <c r="L148" s="16"/>
      <c r="M148" s="185">
        <f>SUM(G148:K148)</f>
        <v>144872</v>
      </c>
    </row>
    <row r="149" spans="1:13" ht="14.25" customHeight="1">
      <c r="A149" s="3"/>
      <c r="B149" s="3"/>
      <c r="C149" s="178" t="s">
        <v>194</v>
      </c>
      <c r="D149" s="179"/>
      <c r="E149" s="16"/>
      <c r="F149" s="178"/>
      <c r="G149" s="186">
        <v>5026</v>
      </c>
      <c r="H149" s="16"/>
      <c r="I149" s="186">
        <v>2473</v>
      </c>
      <c r="J149" s="16"/>
      <c r="K149" s="186">
        <f>-SUM(G149:I149)</f>
        <v>-7499</v>
      </c>
      <c r="L149" s="16"/>
      <c r="M149" s="186">
        <f>SUM(G149:K149)</f>
        <v>0</v>
      </c>
    </row>
    <row r="150" spans="1:17" ht="14.25" customHeight="1">
      <c r="A150" s="3"/>
      <c r="B150" s="3"/>
      <c r="C150" s="81" t="s">
        <v>195</v>
      </c>
      <c r="D150" s="15"/>
      <c r="E150" s="16"/>
      <c r="F150" s="16"/>
      <c r="G150" s="188">
        <f>SUM(G148:G149)</f>
        <v>140889</v>
      </c>
      <c r="H150" s="188">
        <f aca="true" t="shared" si="12" ref="H150:N150">SUM(H148:H149)</f>
        <v>0</v>
      </c>
      <c r="I150" s="188">
        <f t="shared" si="12"/>
        <v>11482</v>
      </c>
      <c r="J150" s="188">
        <f t="shared" si="12"/>
        <v>0</v>
      </c>
      <c r="K150" s="188">
        <f t="shared" si="12"/>
        <v>-7499</v>
      </c>
      <c r="L150" s="188">
        <f t="shared" si="12"/>
        <v>0</v>
      </c>
      <c r="M150" s="185">
        <f t="shared" si="12"/>
        <v>144872</v>
      </c>
      <c r="N150" s="188">
        <f t="shared" si="12"/>
        <v>0</v>
      </c>
      <c r="Q150" s="25">
        <f>M150-PL!L18</f>
        <v>0</v>
      </c>
    </row>
    <row r="151" spans="1:17" ht="14.25" customHeight="1">
      <c r="A151" s="3"/>
      <c r="B151" s="3"/>
      <c r="C151" s="178" t="s">
        <v>123</v>
      </c>
      <c r="D151" s="178"/>
      <c r="E151" s="16"/>
      <c r="F151" s="178"/>
      <c r="G151" s="186">
        <f>6178+1808</f>
        <v>7986</v>
      </c>
      <c r="H151" s="16"/>
      <c r="I151" s="184">
        <v>0</v>
      </c>
      <c r="J151" s="16"/>
      <c r="K151" s="186">
        <f>-1644-1378</f>
        <v>-3022</v>
      </c>
      <c r="L151" s="16"/>
      <c r="M151" s="186">
        <f>SUM(G151:K151)</f>
        <v>4964</v>
      </c>
      <c r="Q151" s="25">
        <f>M151-PL!L23</f>
        <v>0</v>
      </c>
    </row>
    <row r="152" spans="1:13" ht="14.25" customHeight="1">
      <c r="A152" s="3"/>
      <c r="B152" s="3"/>
      <c r="C152" s="81"/>
      <c r="D152" s="81"/>
      <c r="E152" s="16"/>
      <c r="F152" s="16"/>
      <c r="G152" s="185">
        <f aca="true" t="shared" si="13" ref="G152:M152">SUM(G150:G151)</f>
        <v>148875</v>
      </c>
      <c r="H152" s="185">
        <f t="shared" si="13"/>
        <v>0</v>
      </c>
      <c r="I152" s="185">
        <f t="shared" si="13"/>
        <v>11482</v>
      </c>
      <c r="J152" s="185">
        <f t="shared" si="13"/>
        <v>0</v>
      </c>
      <c r="K152" s="185">
        <f t="shared" si="13"/>
        <v>-10521</v>
      </c>
      <c r="L152" s="185">
        <f t="shared" si="13"/>
        <v>0</v>
      </c>
      <c r="M152" s="185">
        <f t="shared" si="13"/>
        <v>149836</v>
      </c>
    </row>
    <row r="153" spans="1:17" ht="14.25" customHeight="1">
      <c r="A153" s="3"/>
      <c r="B153" s="3"/>
      <c r="C153" s="178" t="s">
        <v>201</v>
      </c>
      <c r="D153" s="178"/>
      <c r="E153" s="16"/>
      <c r="F153" s="178"/>
      <c r="G153" s="186">
        <v>-97776</v>
      </c>
      <c r="H153" s="16"/>
      <c r="I153" s="186">
        <v>-4755</v>
      </c>
      <c r="J153" s="16"/>
      <c r="K153" s="186">
        <v>-1586</v>
      </c>
      <c r="L153" s="16"/>
      <c r="M153" s="186">
        <f>SUM(G153:L153)</f>
        <v>-104117</v>
      </c>
      <c r="Q153" s="25">
        <f>M153-PL!L19</f>
        <v>0</v>
      </c>
    </row>
    <row r="154" spans="1:13" ht="14.25" customHeight="1">
      <c r="A154" s="3"/>
      <c r="B154" s="3"/>
      <c r="C154" s="81" t="s">
        <v>196</v>
      </c>
      <c r="D154" s="81"/>
      <c r="E154" s="16"/>
      <c r="F154" s="16"/>
      <c r="G154" s="185">
        <f aca="true" t="shared" si="14" ref="G154:M154">SUM(G152:G153)</f>
        <v>51099</v>
      </c>
      <c r="H154" s="185">
        <f t="shared" si="14"/>
        <v>0</v>
      </c>
      <c r="I154" s="185">
        <f t="shared" si="14"/>
        <v>6727</v>
      </c>
      <c r="J154" s="185">
        <f t="shared" si="14"/>
        <v>0</v>
      </c>
      <c r="K154" s="185">
        <f t="shared" si="14"/>
        <v>-12107</v>
      </c>
      <c r="L154" s="185">
        <f t="shared" si="14"/>
        <v>0</v>
      </c>
      <c r="M154" s="185">
        <f t="shared" si="14"/>
        <v>45719</v>
      </c>
    </row>
    <row r="155" spans="1:13" ht="14.25" customHeight="1">
      <c r="A155" s="3"/>
      <c r="B155" s="3"/>
      <c r="C155" s="81" t="s">
        <v>202</v>
      </c>
      <c r="D155" s="81"/>
      <c r="E155" s="16"/>
      <c r="F155" s="16"/>
      <c r="G155" s="185">
        <f>-10245-9896-401</f>
        <v>-20542</v>
      </c>
      <c r="H155" s="16"/>
      <c r="I155" s="185">
        <f>-6</f>
        <v>-6</v>
      </c>
      <c r="J155" s="16"/>
      <c r="K155" s="185">
        <v>3016</v>
      </c>
      <c r="L155" s="16"/>
      <c r="M155" s="185">
        <f>SUM(G155:L155)</f>
        <v>-17532</v>
      </c>
    </row>
    <row r="156" spans="1:13" ht="14.25" customHeight="1">
      <c r="A156" s="3"/>
      <c r="B156" s="3"/>
      <c r="C156" s="81" t="s">
        <v>139</v>
      </c>
      <c r="D156" s="81"/>
      <c r="E156" s="16"/>
      <c r="F156" s="16"/>
      <c r="G156" s="185">
        <v>-2343</v>
      </c>
      <c r="H156" s="16"/>
      <c r="I156" s="183">
        <v>0</v>
      </c>
      <c r="J156" s="16"/>
      <c r="K156" s="185">
        <v>-1599</v>
      </c>
      <c r="L156" s="16"/>
      <c r="M156" s="185">
        <f>SUM(G156:L156)</f>
        <v>-3942</v>
      </c>
    </row>
    <row r="157" spans="1:17" ht="14.25" customHeight="1" thickBot="1">
      <c r="A157" s="3"/>
      <c r="B157" s="3"/>
      <c r="C157" s="181" t="s">
        <v>138</v>
      </c>
      <c r="D157" s="180"/>
      <c r="E157" s="16"/>
      <c r="F157" s="180"/>
      <c r="G157" s="187">
        <f aca="true" t="shared" si="15" ref="G157:M157">SUM(G154:G156)</f>
        <v>28214</v>
      </c>
      <c r="H157" s="185">
        <f t="shared" si="15"/>
        <v>0</v>
      </c>
      <c r="I157" s="187">
        <f t="shared" si="15"/>
        <v>6721</v>
      </c>
      <c r="J157" s="185">
        <f t="shared" si="15"/>
        <v>0</v>
      </c>
      <c r="K157" s="187">
        <f t="shared" si="15"/>
        <v>-10690</v>
      </c>
      <c r="L157" s="185">
        <f t="shared" si="15"/>
        <v>0</v>
      </c>
      <c r="M157" s="187">
        <f t="shared" si="15"/>
        <v>24245</v>
      </c>
      <c r="Q157" s="25">
        <f>PL!L32-M157</f>
        <v>0</v>
      </c>
    </row>
    <row r="158" spans="1:13" ht="14.25" customHeight="1">
      <c r="A158" s="3"/>
      <c r="B158" s="3"/>
      <c r="C158" s="15"/>
      <c r="D158" s="15"/>
      <c r="E158" s="16"/>
      <c r="F158" s="16"/>
      <c r="G158" s="16"/>
      <c r="H158" s="16"/>
      <c r="I158" s="16"/>
      <c r="J158" s="16"/>
      <c r="K158" s="16"/>
      <c r="L158" s="16"/>
      <c r="M158" s="16"/>
    </row>
    <row r="159" spans="1:13" ht="31.5" customHeight="1" thickBot="1">
      <c r="A159" s="3"/>
      <c r="B159" s="3"/>
      <c r="C159" s="176"/>
      <c r="D159" s="176"/>
      <c r="E159" s="16"/>
      <c r="F159" s="176"/>
      <c r="G159" s="177" t="s">
        <v>190</v>
      </c>
      <c r="H159" s="16"/>
      <c r="I159" s="182" t="s">
        <v>200</v>
      </c>
      <c r="K159" s="177" t="s">
        <v>191</v>
      </c>
      <c r="M159" s="177" t="s">
        <v>192</v>
      </c>
    </row>
    <row r="160" spans="1:13" ht="14.25" customHeight="1">
      <c r="A160" s="3"/>
      <c r="B160" s="3"/>
      <c r="C160" s="15" t="s">
        <v>197</v>
      </c>
      <c r="D160" s="15"/>
      <c r="E160" s="16"/>
      <c r="F160" s="16"/>
      <c r="G160" s="16" t="s">
        <v>3</v>
      </c>
      <c r="I160" s="16" t="s">
        <v>3</v>
      </c>
      <c r="K160" s="16" t="s">
        <v>3</v>
      </c>
      <c r="M160" s="16" t="s">
        <v>3</v>
      </c>
    </row>
    <row r="161" spans="1:13" ht="14.25" customHeight="1">
      <c r="A161" s="3"/>
      <c r="B161" s="3"/>
      <c r="C161" s="15" t="s">
        <v>302</v>
      </c>
      <c r="D161" s="15"/>
      <c r="E161" s="16"/>
      <c r="F161" s="16"/>
      <c r="G161" s="16"/>
      <c r="I161" s="16"/>
      <c r="K161" s="16"/>
      <c r="M161" s="16"/>
    </row>
    <row r="162" spans="1:13" ht="14.25" customHeight="1">
      <c r="A162" s="3"/>
      <c r="B162" s="3"/>
      <c r="C162" s="15"/>
      <c r="D162" s="15"/>
      <c r="E162" s="16"/>
      <c r="F162" s="16"/>
      <c r="G162" s="16"/>
      <c r="H162" s="16"/>
      <c r="I162" s="16"/>
      <c r="J162" s="16"/>
      <c r="K162" s="16"/>
      <c r="L162" s="16"/>
      <c r="M162" s="16"/>
    </row>
    <row r="163" spans="1:13" ht="14.25" customHeight="1">
      <c r="A163" s="3"/>
      <c r="B163" s="3"/>
      <c r="C163" s="81" t="s">
        <v>198</v>
      </c>
      <c r="D163" s="15"/>
      <c r="E163" s="16"/>
      <c r="F163" s="16"/>
      <c r="G163" s="185">
        <v>1178396</v>
      </c>
      <c r="H163" s="16"/>
      <c r="I163" s="185">
        <v>33545</v>
      </c>
      <c r="J163" s="16"/>
      <c r="K163" s="185">
        <v>-222621</v>
      </c>
      <c r="L163" s="16"/>
      <c r="M163" s="185">
        <f>SUM(G163:K163)</f>
        <v>989320</v>
      </c>
    </row>
    <row r="164" spans="1:17" ht="14.25" customHeight="1" thickBot="1">
      <c r="A164" s="3"/>
      <c r="B164" s="3"/>
      <c r="C164" s="181" t="s">
        <v>91</v>
      </c>
      <c r="D164" s="181"/>
      <c r="E164" s="16"/>
      <c r="F164" s="180"/>
      <c r="G164" s="193">
        <f>SUM(G163)</f>
        <v>1178396</v>
      </c>
      <c r="H164" s="188" t="e">
        <f>SUM(#REF!)</f>
        <v>#REF!</v>
      </c>
      <c r="I164" s="193">
        <f>SUM(I163)</f>
        <v>33545</v>
      </c>
      <c r="J164" s="188" t="e">
        <f>SUM(#REF!)</f>
        <v>#REF!</v>
      </c>
      <c r="K164" s="193">
        <f>SUM(K163)</f>
        <v>-222621</v>
      </c>
      <c r="L164" s="188" t="e">
        <f>SUM(#REF!)</f>
        <v>#REF!</v>
      </c>
      <c r="M164" s="193">
        <f>SUM(M163)</f>
        <v>989320</v>
      </c>
      <c r="Q164" s="25">
        <f>M164-'BS'!C19</f>
        <v>0</v>
      </c>
    </row>
    <row r="165" spans="1:13" ht="14.25" customHeight="1">
      <c r="A165" s="3"/>
      <c r="B165" s="3"/>
      <c r="C165" s="81"/>
      <c r="D165" s="81"/>
      <c r="E165" s="16"/>
      <c r="F165" s="16"/>
      <c r="G165" s="16"/>
      <c r="H165" s="16"/>
      <c r="I165" s="16"/>
      <c r="J165" s="16"/>
      <c r="K165" s="16"/>
      <c r="L165" s="16"/>
      <c r="M165" s="16"/>
    </row>
    <row r="166" spans="1:13" ht="14.25" customHeight="1">
      <c r="A166" s="3"/>
      <c r="B166" s="3"/>
      <c r="C166" s="81" t="s">
        <v>199</v>
      </c>
      <c r="D166" s="15"/>
      <c r="E166" s="16"/>
      <c r="F166" s="16"/>
      <c r="G166" s="185">
        <v>510390</v>
      </c>
      <c r="H166" s="185"/>
      <c r="I166" s="185">
        <v>30631</v>
      </c>
      <c r="J166" s="185"/>
      <c r="K166" s="185">
        <v>-157458</v>
      </c>
      <c r="L166" s="185"/>
      <c r="M166" s="185">
        <f>SUM(G166:K166)</f>
        <v>383563</v>
      </c>
    </row>
    <row r="167" spans="1:17" ht="14.25" customHeight="1" thickBot="1">
      <c r="A167" s="3"/>
      <c r="B167" s="3"/>
      <c r="C167" s="181" t="s">
        <v>97</v>
      </c>
      <c r="D167" s="181"/>
      <c r="E167" s="16"/>
      <c r="F167" s="180"/>
      <c r="G167" s="193">
        <f>SUM(G166)</f>
        <v>510390</v>
      </c>
      <c r="H167" s="188" t="e">
        <f>SUM(#REF!)</f>
        <v>#REF!</v>
      </c>
      <c r="I167" s="193">
        <f>SUM(I166)</f>
        <v>30631</v>
      </c>
      <c r="J167" s="188" t="e">
        <f>SUM(#REF!)</f>
        <v>#REF!</v>
      </c>
      <c r="K167" s="193">
        <f>SUM(K166)</f>
        <v>-157458</v>
      </c>
      <c r="L167" s="188" t="e">
        <f>SUM(#REF!)</f>
        <v>#REF!</v>
      </c>
      <c r="M167" s="193">
        <f>SUM(M166)</f>
        <v>383563</v>
      </c>
      <c r="Q167" s="25">
        <f>M167-'BS'!C43</f>
        <v>0</v>
      </c>
    </row>
    <row r="168" spans="1:13" ht="14.25" customHeight="1">
      <c r="A168" s="3"/>
      <c r="B168" s="3"/>
      <c r="C168" s="15"/>
      <c r="D168" s="15"/>
      <c r="E168" s="16"/>
      <c r="F168" s="16"/>
      <c r="G168" s="16"/>
      <c r="H168" s="16"/>
      <c r="I168" s="16"/>
      <c r="J168" s="16"/>
      <c r="K168" s="16"/>
      <c r="L168" s="16"/>
      <c r="M168" s="16"/>
    </row>
    <row r="169" spans="1:13" ht="14.25" customHeight="1">
      <c r="A169" s="3"/>
      <c r="B169" s="3"/>
      <c r="C169" s="15" t="s">
        <v>197</v>
      </c>
      <c r="D169" s="15"/>
      <c r="E169" s="16"/>
      <c r="F169" s="16"/>
      <c r="G169" s="16"/>
      <c r="H169" s="16"/>
      <c r="I169" s="16"/>
      <c r="J169" s="16"/>
      <c r="K169" s="16"/>
      <c r="L169" s="16"/>
      <c r="M169" s="16"/>
    </row>
    <row r="170" spans="1:13" ht="14.25" customHeight="1">
      <c r="A170" s="3"/>
      <c r="B170" s="3"/>
      <c r="C170" s="15" t="s">
        <v>260</v>
      </c>
      <c r="D170" s="15"/>
      <c r="E170" s="16"/>
      <c r="F170" s="16"/>
      <c r="G170" s="16"/>
      <c r="H170" s="16"/>
      <c r="I170" s="16"/>
      <c r="J170" s="16"/>
      <c r="K170" s="16"/>
      <c r="L170" s="16"/>
      <c r="M170" s="16"/>
    </row>
    <row r="171" spans="1:13" ht="14.25" customHeight="1">
      <c r="A171" s="3"/>
      <c r="B171" s="3"/>
      <c r="C171" s="15"/>
      <c r="D171" s="15"/>
      <c r="E171" s="16"/>
      <c r="F171" s="16"/>
      <c r="G171" s="16"/>
      <c r="H171" s="16"/>
      <c r="I171" s="16"/>
      <c r="J171" s="16"/>
      <c r="K171" s="16"/>
      <c r="L171" s="16"/>
      <c r="M171" s="16"/>
    </row>
    <row r="172" spans="1:13" ht="14.25" customHeight="1">
      <c r="A172" s="3"/>
      <c r="B172" s="3"/>
      <c r="C172" s="81" t="s">
        <v>198</v>
      </c>
      <c r="D172" s="15"/>
      <c r="E172" s="16"/>
      <c r="F172" s="16"/>
      <c r="G172" s="185">
        <v>1105761</v>
      </c>
      <c r="H172" s="16"/>
      <c r="I172" s="185">
        <v>28606</v>
      </c>
      <c r="J172" s="16"/>
      <c r="K172" s="185">
        <v>-191604</v>
      </c>
      <c r="L172" s="16"/>
      <c r="M172" s="185">
        <f>SUM(G172:K172)</f>
        <v>942763</v>
      </c>
    </row>
    <row r="173" spans="1:17" ht="14.25" customHeight="1" thickBot="1">
      <c r="A173" s="3"/>
      <c r="B173" s="3"/>
      <c r="C173" s="181" t="s">
        <v>91</v>
      </c>
      <c r="D173" s="181"/>
      <c r="E173" s="16"/>
      <c r="F173" s="180"/>
      <c r="G173" s="193">
        <f>SUM(G172)</f>
        <v>1105761</v>
      </c>
      <c r="H173" s="188" t="e">
        <f>SUM(#REF!)</f>
        <v>#REF!</v>
      </c>
      <c r="I173" s="193">
        <f>SUM(I172)</f>
        <v>28606</v>
      </c>
      <c r="J173" s="188" t="e">
        <f>SUM(#REF!)</f>
        <v>#REF!</v>
      </c>
      <c r="K173" s="193">
        <f>SUM(K172)</f>
        <v>-191604</v>
      </c>
      <c r="L173" s="188" t="e">
        <f>SUM(#REF!)</f>
        <v>#REF!</v>
      </c>
      <c r="M173" s="193">
        <f>SUM(M172)</f>
        <v>942763</v>
      </c>
      <c r="Q173" s="25">
        <f>M173-'BS'!E19</f>
        <v>0</v>
      </c>
    </row>
    <row r="174" spans="1:13" ht="14.25" customHeight="1">
      <c r="A174" s="3"/>
      <c r="B174" s="3"/>
      <c r="C174" s="81"/>
      <c r="D174" s="81"/>
      <c r="E174" s="16"/>
      <c r="F174" s="16"/>
      <c r="G174" s="16"/>
      <c r="H174" s="16"/>
      <c r="I174" s="16"/>
      <c r="J174" s="16"/>
      <c r="K174" s="16"/>
      <c r="L174" s="16"/>
      <c r="M174" s="16"/>
    </row>
    <row r="175" spans="1:13" ht="14.25" customHeight="1">
      <c r="A175" s="3"/>
      <c r="B175" s="3"/>
      <c r="C175" s="81" t="s">
        <v>199</v>
      </c>
      <c r="D175" s="15"/>
      <c r="E175" s="16"/>
      <c r="F175" s="16"/>
      <c r="G175" s="185">
        <v>441834</v>
      </c>
      <c r="H175" s="185"/>
      <c r="I175" s="185">
        <v>27488</v>
      </c>
      <c r="J175" s="185"/>
      <c r="K175" s="185">
        <v>-133096</v>
      </c>
      <c r="L175" s="185"/>
      <c r="M175" s="185">
        <f>SUM(G175:K175)</f>
        <v>336226</v>
      </c>
    </row>
    <row r="176" spans="1:17" ht="14.25" customHeight="1" thickBot="1">
      <c r="A176" s="3"/>
      <c r="B176" s="3"/>
      <c r="C176" s="181" t="s">
        <v>97</v>
      </c>
      <c r="D176" s="181"/>
      <c r="E176" s="16"/>
      <c r="F176" s="180"/>
      <c r="G176" s="193">
        <f>SUM(G175)</f>
        <v>441834</v>
      </c>
      <c r="H176" s="188" t="e">
        <f>SUM(#REF!)</f>
        <v>#REF!</v>
      </c>
      <c r="I176" s="193">
        <f>SUM(I175)</f>
        <v>27488</v>
      </c>
      <c r="J176" s="188" t="e">
        <f>SUM(#REF!)</f>
        <v>#REF!</v>
      </c>
      <c r="K176" s="193">
        <f>SUM(K175)</f>
        <v>-133096</v>
      </c>
      <c r="L176" s="188" t="e">
        <f>SUM(#REF!)</f>
        <v>#REF!</v>
      </c>
      <c r="M176" s="193">
        <f>SUM(M175)</f>
        <v>336226</v>
      </c>
      <c r="Q176" s="25">
        <f>M176-'BS'!E43</f>
        <v>0</v>
      </c>
    </row>
    <row r="177" spans="1:13" ht="14.25" customHeight="1">
      <c r="A177" s="3"/>
      <c r="B177" s="3"/>
      <c r="C177" s="15"/>
      <c r="D177" s="15"/>
      <c r="E177" s="16"/>
      <c r="F177" s="16"/>
      <c r="G177" s="16"/>
      <c r="H177" s="16"/>
      <c r="I177" s="16"/>
      <c r="J177" s="16"/>
      <c r="K177" s="16"/>
      <c r="L177" s="16"/>
      <c r="M177" s="16"/>
    </row>
    <row r="178" spans="1:15" ht="12.75" customHeight="1">
      <c r="A178" s="3"/>
      <c r="B178" s="3"/>
      <c r="C178" s="137"/>
      <c r="D178" s="137"/>
      <c r="E178" s="137"/>
      <c r="F178" s="137"/>
      <c r="G178" s="137"/>
      <c r="H178" s="137"/>
      <c r="I178" s="137"/>
      <c r="J178" s="137"/>
      <c r="K178" s="137"/>
      <c r="L178" s="137"/>
      <c r="M178" s="137"/>
      <c r="N178" s="137"/>
      <c r="O178" s="137"/>
    </row>
    <row r="179" spans="1:15" ht="12.75" customHeight="1">
      <c r="A179" s="3"/>
      <c r="B179" s="3"/>
      <c r="C179" s="137"/>
      <c r="D179" s="137"/>
      <c r="E179" s="137"/>
      <c r="F179" s="137"/>
      <c r="G179" s="137"/>
      <c r="H179" s="137"/>
      <c r="I179" s="137"/>
      <c r="J179" s="137"/>
      <c r="K179" s="137"/>
      <c r="L179" s="137"/>
      <c r="M179" s="137"/>
      <c r="N179" s="137"/>
      <c r="O179" s="137"/>
    </row>
    <row r="180" spans="1:15" ht="14.25" customHeight="1">
      <c r="A180" s="3">
        <v>10</v>
      </c>
      <c r="B180" s="3"/>
      <c r="C180" s="238" t="s">
        <v>77</v>
      </c>
      <c r="D180" s="257"/>
      <c r="E180" s="257"/>
      <c r="F180" s="257"/>
      <c r="G180" s="257"/>
      <c r="H180" s="257"/>
      <c r="I180" s="257"/>
      <c r="J180" s="257"/>
      <c r="K180" s="257"/>
      <c r="L180" s="257"/>
      <c r="M180" s="257"/>
      <c r="O180" s="29"/>
    </row>
    <row r="181" spans="1:29" ht="14.25" customHeight="1">
      <c r="A181" s="3"/>
      <c r="B181" s="3"/>
      <c r="C181" s="238"/>
      <c r="D181" s="257"/>
      <c r="E181" s="257"/>
      <c r="F181" s="257"/>
      <c r="G181" s="257"/>
      <c r="H181" s="257"/>
      <c r="I181" s="257"/>
      <c r="J181" s="257"/>
      <c r="K181" s="257"/>
      <c r="L181" s="257"/>
      <c r="M181" s="257"/>
      <c r="Q181" s="238"/>
      <c r="R181" s="257"/>
      <c r="S181" s="257"/>
      <c r="T181" s="257"/>
      <c r="U181" s="257"/>
      <c r="V181" s="257"/>
      <c r="W181" s="257"/>
      <c r="X181" s="257"/>
      <c r="Y181" s="257"/>
      <c r="Z181" s="257"/>
      <c r="AA181" s="257"/>
      <c r="AB181" s="257"/>
      <c r="AC181" s="257"/>
    </row>
    <row r="182" spans="1:29" ht="51" customHeight="1">
      <c r="A182" s="3"/>
      <c r="B182" s="3"/>
      <c r="C182" s="235" t="s">
        <v>185</v>
      </c>
      <c r="D182" s="235"/>
      <c r="E182" s="235"/>
      <c r="F182" s="235"/>
      <c r="G182" s="235"/>
      <c r="H182" s="235"/>
      <c r="I182" s="235"/>
      <c r="J182" s="235"/>
      <c r="K182" s="235"/>
      <c r="L182" s="235"/>
      <c r="M182" s="235"/>
      <c r="N182" s="235"/>
      <c r="O182" s="235"/>
      <c r="P182" s="59"/>
      <c r="Q182" s="11"/>
      <c r="R182" s="93"/>
      <c r="S182" s="93"/>
      <c r="T182" s="93"/>
      <c r="U182" s="93"/>
      <c r="V182" s="93"/>
      <c r="W182" s="93"/>
      <c r="X182" s="93"/>
      <c r="Y182" s="93"/>
      <c r="Z182" s="93"/>
      <c r="AA182" s="93"/>
      <c r="AB182" s="93"/>
      <c r="AC182" s="93"/>
    </row>
    <row r="183" spans="1:29" ht="14.25" customHeight="1">
      <c r="A183" s="3"/>
      <c r="B183" s="3"/>
      <c r="C183" s="11"/>
      <c r="D183" s="93"/>
      <c r="E183" s="93"/>
      <c r="F183" s="93"/>
      <c r="G183" s="93"/>
      <c r="H183" s="93"/>
      <c r="I183" s="93"/>
      <c r="J183" s="93"/>
      <c r="K183" s="93"/>
      <c r="L183" s="93"/>
      <c r="M183" s="93"/>
      <c r="Q183" s="11"/>
      <c r="R183" s="93"/>
      <c r="S183" s="93"/>
      <c r="T183" s="93"/>
      <c r="U183" s="93"/>
      <c r="V183" s="93"/>
      <c r="W183" s="93"/>
      <c r="X183" s="93"/>
      <c r="Y183" s="93"/>
      <c r="Z183" s="93"/>
      <c r="AA183" s="93"/>
      <c r="AB183" s="93"/>
      <c r="AC183" s="93"/>
    </row>
    <row r="184" spans="1:17" ht="14.25" customHeight="1">
      <c r="A184" s="20">
        <v>11</v>
      </c>
      <c r="B184" s="3"/>
      <c r="C184" s="3" t="s">
        <v>343</v>
      </c>
      <c r="D184" s="3"/>
      <c r="Q184" s="3"/>
    </row>
    <row r="185" spans="1:4" ht="14.25" customHeight="1">
      <c r="A185" s="3"/>
      <c r="B185" s="3"/>
      <c r="C185" s="3"/>
      <c r="D185" s="3"/>
    </row>
    <row r="186" spans="1:15" ht="30.75" customHeight="1">
      <c r="A186" s="3"/>
      <c r="B186" s="3"/>
      <c r="C186" s="235" t="s">
        <v>344</v>
      </c>
      <c r="D186" s="235"/>
      <c r="E186" s="235"/>
      <c r="F186" s="235"/>
      <c r="G186" s="235"/>
      <c r="H186" s="235"/>
      <c r="I186" s="235"/>
      <c r="J186" s="235"/>
      <c r="K186" s="235"/>
      <c r="L186" s="235"/>
      <c r="M186" s="235"/>
      <c r="N186" s="235"/>
      <c r="O186" s="235"/>
    </row>
    <row r="187" spans="1:4" ht="12" customHeight="1">
      <c r="A187" s="3"/>
      <c r="B187" s="3"/>
      <c r="C187" s="3"/>
      <c r="D187" s="42"/>
    </row>
    <row r="188" spans="1:35" ht="14.25" customHeight="1">
      <c r="A188" s="3">
        <v>12</v>
      </c>
      <c r="C188" s="238" t="s">
        <v>34</v>
      </c>
      <c r="D188" s="235"/>
      <c r="E188" s="235"/>
      <c r="F188" s="235"/>
      <c r="G188" s="235"/>
      <c r="H188" s="235"/>
      <c r="I188" s="235"/>
      <c r="J188" s="235"/>
      <c r="K188" s="235"/>
      <c r="L188" s="235"/>
      <c r="M188" s="235"/>
      <c r="N188" s="235"/>
      <c r="O188" s="235"/>
      <c r="R188" s="235"/>
      <c r="S188" s="269"/>
      <c r="T188" s="269"/>
      <c r="U188" s="269"/>
      <c r="V188" s="269"/>
      <c r="W188" s="269"/>
      <c r="X188" s="269"/>
      <c r="Y188" s="269"/>
      <c r="Z188" s="269"/>
      <c r="AA188" s="269"/>
      <c r="AB188" s="269"/>
      <c r="AC188" s="269"/>
      <c r="AD188" s="269"/>
      <c r="AE188" s="269"/>
      <c r="AF188" s="269"/>
      <c r="AG188" s="269"/>
      <c r="AH188" s="4"/>
      <c r="AI188" s="4"/>
    </row>
    <row r="189" spans="1:35" ht="14.25" customHeight="1">
      <c r="A189" s="3"/>
      <c r="C189" s="11"/>
      <c r="D189" s="4"/>
      <c r="E189" s="4"/>
      <c r="F189" s="4"/>
      <c r="G189" s="4"/>
      <c r="H189" s="4"/>
      <c r="I189" s="4"/>
      <c r="J189" s="4"/>
      <c r="K189" s="4"/>
      <c r="L189" s="4"/>
      <c r="M189" s="4"/>
      <c r="N189" s="4"/>
      <c r="O189" s="4"/>
      <c r="R189" s="4"/>
      <c r="S189" s="72"/>
      <c r="T189" s="72"/>
      <c r="U189" s="72"/>
      <c r="V189" s="72"/>
      <c r="W189" s="72"/>
      <c r="X189" s="72"/>
      <c r="Y189" s="72"/>
      <c r="Z189" s="72"/>
      <c r="AA189" s="72"/>
      <c r="AB189" s="72"/>
      <c r="AC189" s="72"/>
      <c r="AD189" s="72"/>
      <c r="AE189" s="72"/>
      <c r="AF189" s="72"/>
      <c r="AG189" s="72"/>
      <c r="AH189" s="4"/>
      <c r="AI189" s="4"/>
    </row>
    <row r="190" spans="2:35" ht="18" customHeight="1">
      <c r="B190" s="12"/>
      <c r="C190" s="235" t="s">
        <v>178</v>
      </c>
      <c r="D190" s="239"/>
      <c r="E190" s="239"/>
      <c r="F190" s="239"/>
      <c r="G190" s="239"/>
      <c r="H190" s="239"/>
      <c r="I190" s="239"/>
      <c r="J190" s="239"/>
      <c r="K190" s="239"/>
      <c r="L190" s="239"/>
      <c r="M190" s="239"/>
      <c r="N190" s="239"/>
      <c r="O190" s="239"/>
      <c r="R190" s="258"/>
      <c r="S190" s="269"/>
      <c r="T190" s="269"/>
      <c r="U190" s="269"/>
      <c r="V190" s="269"/>
      <c r="W190" s="269"/>
      <c r="X190" s="269"/>
      <c r="Y190" s="269"/>
      <c r="Z190" s="269"/>
      <c r="AA190" s="269"/>
      <c r="AB190" s="269"/>
      <c r="AC190" s="269"/>
      <c r="AD190" s="269"/>
      <c r="AE190" s="269"/>
      <c r="AF190" s="269"/>
      <c r="AG190" s="269"/>
      <c r="AH190" s="269"/>
      <c r="AI190" s="269"/>
    </row>
    <row r="191" spans="3:15" ht="18.75" customHeight="1">
      <c r="C191" s="4"/>
      <c r="D191" s="152"/>
      <c r="E191" s="152"/>
      <c r="F191" s="152"/>
      <c r="G191" s="152"/>
      <c r="H191" s="152"/>
      <c r="I191" s="152"/>
      <c r="J191" s="152"/>
      <c r="K191" s="152"/>
      <c r="L191" s="152"/>
      <c r="M191" s="152"/>
      <c r="N191" s="152"/>
      <c r="O191" s="152"/>
    </row>
    <row r="192" spans="1:17" ht="14.25" customHeight="1">
      <c r="A192" s="3">
        <v>13</v>
      </c>
      <c r="B192" s="3"/>
      <c r="C192" s="3" t="s">
        <v>4</v>
      </c>
      <c r="D192" s="3"/>
      <c r="Q192" s="3"/>
    </row>
    <row r="194" spans="3:30" ht="37.5" customHeight="1">
      <c r="C194" s="235" t="s">
        <v>314</v>
      </c>
      <c r="D194" s="266"/>
      <c r="E194" s="266"/>
      <c r="F194" s="266"/>
      <c r="G194" s="266"/>
      <c r="H194" s="266"/>
      <c r="I194" s="266"/>
      <c r="J194" s="266"/>
      <c r="K194" s="266"/>
      <c r="L194" s="266"/>
      <c r="M194" s="266"/>
      <c r="N194" s="266"/>
      <c r="O194" s="266"/>
      <c r="R194" s="266"/>
      <c r="S194" s="266"/>
      <c r="T194" s="266"/>
      <c r="U194" s="266"/>
      <c r="V194" s="266"/>
      <c r="W194" s="266"/>
      <c r="X194" s="266"/>
      <c r="Y194" s="266"/>
      <c r="Z194" s="266"/>
      <c r="AA194" s="266"/>
      <c r="AB194" s="266"/>
      <c r="AC194" s="266"/>
      <c r="AD194" s="266"/>
    </row>
    <row r="195" spans="3:23" ht="14.25" customHeight="1">
      <c r="C195" s="4"/>
      <c r="D195" s="14"/>
      <c r="E195" s="14"/>
      <c r="F195" s="14"/>
      <c r="G195" s="14"/>
      <c r="H195" s="14"/>
      <c r="I195" s="14"/>
      <c r="J195" s="14"/>
      <c r="K195" s="14"/>
      <c r="L195" s="14"/>
      <c r="M195" s="14"/>
      <c r="N195" s="14"/>
      <c r="O195" s="14"/>
      <c r="Q195" s="235"/>
      <c r="R195" s="235"/>
      <c r="S195" s="235"/>
      <c r="T195" s="235"/>
      <c r="U195" s="235"/>
      <c r="V195" s="235"/>
      <c r="W195" s="235"/>
    </row>
    <row r="196" spans="1:23" ht="14.25" customHeight="1">
      <c r="A196" s="3">
        <v>14</v>
      </c>
      <c r="C196" s="3" t="s">
        <v>55</v>
      </c>
      <c r="D196" s="14"/>
      <c r="E196" s="14"/>
      <c r="F196" s="14"/>
      <c r="G196" s="14"/>
      <c r="H196" s="14"/>
      <c r="I196" s="14"/>
      <c r="J196" s="14"/>
      <c r="K196" s="14"/>
      <c r="L196" s="14"/>
      <c r="M196" s="14"/>
      <c r="N196" s="14"/>
      <c r="O196" s="14"/>
      <c r="Q196" s="4"/>
      <c r="R196" s="4"/>
      <c r="S196" s="4"/>
      <c r="T196" s="4"/>
      <c r="U196" s="4"/>
      <c r="V196" s="4"/>
      <c r="W196" s="4"/>
    </row>
    <row r="197" spans="3:23" ht="14.25" customHeight="1">
      <c r="C197" s="4"/>
      <c r="D197" s="14"/>
      <c r="E197" s="14"/>
      <c r="F197" s="14"/>
      <c r="G197" s="14"/>
      <c r="H197" s="14"/>
      <c r="I197" s="14"/>
      <c r="J197" s="14"/>
      <c r="K197" s="14"/>
      <c r="L197" s="14"/>
      <c r="M197" s="14"/>
      <c r="N197" s="14"/>
      <c r="O197" s="14"/>
      <c r="Q197" s="4"/>
      <c r="R197" s="4"/>
      <c r="S197" s="4"/>
      <c r="T197" s="4"/>
      <c r="U197" s="4"/>
      <c r="V197" s="4"/>
      <c r="W197" s="4"/>
    </row>
    <row r="198" spans="3:23" ht="31.5" customHeight="1">
      <c r="C198" s="4"/>
      <c r="D198" s="14"/>
      <c r="E198" s="14"/>
      <c r="F198" s="14"/>
      <c r="G198" s="14"/>
      <c r="H198" s="14"/>
      <c r="J198" s="19"/>
      <c r="L198" s="14"/>
      <c r="M198" s="56"/>
      <c r="N198" s="14"/>
      <c r="O198" s="56" t="s">
        <v>297</v>
      </c>
      <c r="Q198" s="4"/>
      <c r="R198" s="4"/>
      <c r="S198" s="4"/>
      <c r="T198" s="4"/>
      <c r="U198" s="4"/>
      <c r="V198" s="4"/>
      <c r="W198" s="4"/>
    </row>
    <row r="199" spans="3:23" ht="14.25" customHeight="1">
      <c r="C199" s="4"/>
      <c r="D199" s="14"/>
      <c r="E199" s="14"/>
      <c r="F199" s="14"/>
      <c r="G199" s="14"/>
      <c r="H199" s="14"/>
      <c r="J199" s="6"/>
      <c r="L199" s="14"/>
      <c r="M199" s="17"/>
      <c r="N199" s="14"/>
      <c r="O199" s="6" t="s">
        <v>3</v>
      </c>
      <c r="Q199" s="4"/>
      <c r="R199" s="4"/>
      <c r="S199" s="4"/>
      <c r="T199" s="4"/>
      <c r="U199" s="4"/>
      <c r="V199" s="4"/>
      <c r="W199" s="4"/>
    </row>
    <row r="200" spans="3:23" ht="14.25" customHeight="1">
      <c r="C200" s="4"/>
      <c r="D200" s="14"/>
      <c r="E200" s="14"/>
      <c r="F200" s="14"/>
      <c r="G200" s="14"/>
      <c r="H200" s="14"/>
      <c r="J200" s="4"/>
      <c r="L200" s="14"/>
      <c r="M200" s="33"/>
      <c r="N200" s="14"/>
      <c r="O200" s="17"/>
      <c r="Q200" s="4"/>
      <c r="R200" s="4"/>
      <c r="S200" s="4"/>
      <c r="T200" s="4"/>
      <c r="U200" s="4"/>
      <c r="V200" s="4"/>
      <c r="W200" s="4"/>
    </row>
    <row r="201" spans="3:23" ht="14.25" customHeight="1">
      <c r="C201" s="242" t="s">
        <v>79</v>
      </c>
      <c r="D201" s="242"/>
      <c r="E201" s="242"/>
      <c r="F201" s="59"/>
      <c r="G201" s="14"/>
      <c r="H201" s="14"/>
      <c r="J201" s="63"/>
      <c r="L201" s="14"/>
      <c r="M201" s="62"/>
      <c r="N201" s="12"/>
      <c r="O201" s="62">
        <v>32003</v>
      </c>
      <c r="Q201" s="4"/>
      <c r="R201" s="4"/>
      <c r="S201" s="4"/>
      <c r="T201" s="4"/>
      <c r="U201" s="4"/>
      <c r="V201" s="4"/>
      <c r="W201" s="4"/>
    </row>
    <row r="202" spans="3:23" ht="14.25" customHeight="1">
      <c r="C202" s="242" t="s">
        <v>78</v>
      </c>
      <c r="D202" s="242"/>
      <c r="E202" s="242"/>
      <c r="F202" s="59"/>
      <c r="G202" s="14"/>
      <c r="H202" s="14"/>
      <c r="J202" s="63"/>
      <c r="L202" s="14"/>
      <c r="M202" s="62"/>
      <c r="N202" s="12"/>
      <c r="O202" s="62">
        <v>78352</v>
      </c>
      <c r="Q202" s="4"/>
      <c r="R202" s="4"/>
      <c r="S202" s="4"/>
      <c r="T202" s="4"/>
      <c r="U202" s="4"/>
      <c r="V202" s="4"/>
      <c r="W202" s="4"/>
    </row>
    <row r="203" spans="3:23" ht="14.25" customHeight="1">
      <c r="C203" s="4"/>
      <c r="D203" s="14"/>
      <c r="E203" s="14"/>
      <c r="F203" s="14"/>
      <c r="G203" s="14"/>
      <c r="H203" s="14"/>
      <c r="J203" s="63"/>
      <c r="L203" s="14"/>
      <c r="M203" s="34"/>
      <c r="N203" s="12"/>
      <c r="O203" s="62"/>
      <c r="Q203" s="4"/>
      <c r="R203" s="4"/>
      <c r="S203" s="4"/>
      <c r="T203" s="4"/>
      <c r="U203" s="4"/>
      <c r="V203" s="4"/>
      <c r="W203" s="4"/>
    </row>
    <row r="204" spans="4:24" ht="14.25" customHeight="1" thickBot="1">
      <c r="D204" s="3"/>
      <c r="J204" s="64"/>
      <c r="M204" s="58"/>
      <c r="N204" s="81"/>
      <c r="O204" s="127">
        <f>SUM(O201:O203)</f>
        <v>110355</v>
      </c>
      <c r="Q204" s="3"/>
      <c r="R204" s="235"/>
      <c r="S204" s="235"/>
      <c r="T204" s="235"/>
      <c r="U204" s="235"/>
      <c r="V204" s="235"/>
      <c r="W204" s="235"/>
      <c r="X204" s="235"/>
    </row>
    <row r="205" spans="1:24" ht="14.25" customHeight="1">
      <c r="A205" s="3"/>
      <c r="C205" s="3"/>
      <c r="D205" s="3"/>
      <c r="I205" s="38"/>
      <c r="J205" s="37"/>
      <c r="K205" s="39"/>
      <c r="M205" s="21"/>
      <c r="R205" s="235"/>
      <c r="S205" s="235"/>
      <c r="T205" s="235"/>
      <c r="U205" s="235"/>
      <c r="V205" s="235"/>
      <c r="W205" s="235"/>
      <c r="X205" s="235"/>
    </row>
    <row r="206" spans="1:26" ht="14.25" customHeight="1">
      <c r="A206" s="3">
        <v>15</v>
      </c>
      <c r="C206" s="248" t="s">
        <v>54</v>
      </c>
      <c r="D206" s="248"/>
      <c r="E206" s="248"/>
      <c r="F206" s="248"/>
      <c r="G206" s="248"/>
      <c r="H206" s="248"/>
      <c r="I206" s="248"/>
      <c r="J206" s="248"/>
      <c r="K206" s="248"/>
      <c r="L206" s="248"/>
      <c r="M206" s="248"/>
      <c r="N206" s="248"/>
      <c r="O206" s="248"/>
      <c r="Q206" s="235"/>
      <c r="R206" s="235"/>
      <c r="S206" s="235"/>
      <c r="T206" s="235"/>
      <c r="U206" s="235"/>
      <c r="V206" s="235"/>
      <c r="W206" s="235"/>
      <c r="X206" s="14"/>
      <c r="Y206" s="14"/>
      <c r="Z206" s="14"/>
    </row>
    <row r="207" spans="3:26" ht="14.25" customHeight="1">
      <c r="C207" s="14"/>
      <c r="D207" s="14"/>
      <c r="E207" s="14"/>
      <c r="F207" s="14"/>
      <c r="G207" s="14"/>
      <c r="H207" s="14"/>
      <c r="I207" s="14"/>
      <c r="J207" s="14"/>
      <c r="K207" s="14"/>
      <c r="L207" s="14"/>
      <c r="M207" s="14"/>
      <c r="N207" s="14"/>
      <c r="O207" s="14"/>
      <c r="Q207" s="4"/>
      <c r="R207" s="4"/>
      <c r="S207" s="4"/>
      <c r="T207" s="4"/>
      <c r="U207" s="4"/>
      <c r="V207" s="4"/>
      <c r="W207" s="4"/>
      <c r="X207" s="14"/>
      <c r="Y207" s="14"/>
      <c r="Z207" s="14"/>
    </row>
    <row r="208" spans="3:26" ht="71.25" customHeight="1">
      <c r="C208" s="14"/>
      <c r="D208" s="14"/>
      <c r="E208" s="14"/>
      <c r="F208" s="14"/>
      <c r="G208" s="14"/>
      <c r="H208" s="14"/>
      <c r="J208" s="19"/>
      <c r="L208" s="14"/>
      <c r="N208" s="14"/>
      <c r="O208" s="223" t="s">
        <v>358</v>
      </c>
      <c r="Q208" s="4"/>
      <c r="R208" s="4"/>
      <c r="S208" s="4"/>
      <c r="T208" s="4"/>
      <c r="U208" s="4"/>
      <c r="V208" s="4"/>
      <c r="W208" s="4"/>
      <c r="X208" s="14"/>
      <c r="Y208" s="14"/>
      <c r="Z208" s="14"/>
    </row>
    <row r="209" spans="3:26" ht="14.25" customHeight="1">
      <c r="C209" s="1" t="s">
        <v>167</v>
      </c>
      <c r="D209" s="167"/>
      <c r="E209" s="167"/>
      <c r="N209" s="12"/>
      <c r="O209" s="12"/>
      <c r="Q209" s="4"/>
      <c r="R209" s="9"/>
      <c r="S209" s="9"/>
      <c r="T209" s="12"/>
      <c r="U209" s="12"/>
      <c r="V209" s="12"/>
      <c r="X209" s="12"/>
      <c r="Z209" s="12"/>
    </row>
    <row r="210" spans="3:26" ht="14.25" customHeight="1">
      <c r="C210" s="1"/>
      <c r="D210" s="167"/>
      <c r="E210" s="167"/>
      <c r="N210" s="12"/>
      <c r="O210" s="12"/>
      <c r="Q210" s="4"/>
      <c r="R210" s="9"/>
      <c r="S210" s="9"/>
      <c r="T210" s="12"/>
      <c r="U210" s="12"/>
      <c r="V210" s="12"/>
      <c r="X210" s="12"/>
      <c r="Z210" s="12"/>
    </row>
    <row r="211" spans="3:26" ht="14.25" customHeight="1">
      <c r="C211" s="3" t="s">
        <v>81</v>
      </c>
      <c r="G211" s="47" t="s">
        <v>80</v>
      </c>
      <c r="K211" s="267" t="s">
        <v>56</v>
      </c>
      <c r="L211" s="267"/>
      <c r="M211" s="267"/>
      <c r="N211" s="12"/>
      <c r="O211" s="6" t="s">
        <v>3</v>
      </c>
      <c r="Q211" s="4"/>
      <c r="R211" s="9"/>
      <c r="S211" s="9"/>
      <c r="T211" s="12"/>
      <c r="U211" s="12"/>
      <c r="V211" s="12"/>
      <c r="X211" s="12"/>
      <c r="Z211" s="12"/>
    </row>
    <row r="212" spans="3:26" ht="9" customHeight="1">
      <c r="C212" s="3"/>
      <c r="G212" s="3"/>
      <c r="K212" s="56"/>
      <c r="L212" s="56"/>
      <c r="M212" s="56"/>
      <c r="N212" s="12"/>
      <c r="O212" s="6"/>
      <c r="Q212" s="4"/>
      <c r="R212" s="9"/>
      <c r="S212" s="9"/>
      <c r="T212" s="12"/>
      <c r="U212" s="12"/>
      <c r="V212" s="12"/>
      <c r="X212" s="12"/>
      <c r="Z212" s="12"/>
    </row>
    <row r="213" spans="3:26" ht="18" customHeight="1">
      <c r="C213" s="12" t="s">
        <v>70</v>
      </c>
      <c r="D213" s="12"/>
      <c r="E213" s="12"/>
      <c r="F213" s="12"/>
      <c r="G213" s="12" t="s">
        <v>82</v>
      </c>
      <c r="H213" s="12"/>
      <c r="I213" s="12"/>
      <c r="J213" s="12"/>
      <c r="K213" s="239" t="s">
        <v>73</v>
      </c>
      <c r="L213" s="239"/>
      <c r="M213" s="239"/>
      <c r="N213" s="12"/>
      <c r="O213" s="166">
        <v>1100</v>
      </c>
      <c r="Q213" s="4"/>
      <c r="V213" s="12"/>
      <c r="X213" s="118"/>
      <c r="Z213" s="12"/>
    </row>
    <row r="214" spans="3:26" ht="18.75" customHeight="1">
      <c r="C214" s="12" t="s">
        <v>70</v>
      </c>
      <c r="D214" s="12"/>
      <c r="E214" s="12"/>
      <c r="F214" s="12"/>
      <c r="G214" s="12" t="s">
        <v>82</v>
      </c>
      <c r="H214" s="12"/>
      <c r="I214" s="12"/>
      <c r="J214" s="12"/>
      <c r="K214" s="239" t="s">
        <v>75</v>
      </c>
      <c r="L214" s="239"/>
      <c r="M214" s="239"/>
      <c r="N214" s="12"/>
      <c r="O214" s="166">
        <v>966</v>
      </c>
      <c r="Q214" s="4"/>
      <c r="V214" s="12"/>
      <c r="X214" s="118"/>
      <c r="Z214" s="12"/>
    </row>
    <row r="215" spans="3:26" ht="18.75" customHeight="1">
      <c r="C215" s="12" t="s">
        <v>345</v>
      </c>
      <c r="D215" s="12"/>
      <c r="E215" s="12"/>
      <c r="F215" s="12"/>
      <c r="G215" s="12" t="s">
        <v>83</v>
      </c>
      <c r="H215" s="12"/>
      <c r="I215" s="12"/>
      <c r="J215" s="12"/>
      <c r="K215" s="239" t="s">
        <v>306</v>
      </c>
      <c r="L215" s="239"/>
      <c r="M215" s="239"/>
      <c r="N215" s="12"/>
      <c r="O215" s="166">
        <v>2630</v>
      </c>
      <c r="Q215" s="4"/>
      <c r="V215" s="12"/>
      <c r="X215" s="118"/>
      <c r="Z215" s="12"/>
    </row>
    <row r="216" spans="3:26" ht="28.5" customHeight="1">
      <c r="C216" s="12" t="s">
        <v>186</v>
      </c>
      <c r="D216" s="12"/>
      <c r="E216" s="12"/>
      <c r="F216" s="12"/>
      <c r="G216" s="12" t="s">
        <v>83</v>
      </c>
      <c r="H216" s="12"/>
      <c r="I216" s="12"/>
      <c r="J216" s="12"/>
      <c r="K216" s="239" t="s">
        <v>264</v>
      </c>
      <c r="L216" s="239"/>
      <c r="M216" s="239"/>
      <c r="N216" s="12"/>
      <c r="O216" s="166">
        <v>928</v>
      </c>
      <c r="Q216" s="4"/>
      <c r="V216" s="12"/>
      <c r="X216" s="118"/>
      <c r="Z216" s="12"/>
    </row>
    <row r="217" spans="3:26" ht="18" customHeight="1">
      <c r="C217" s="12" t="s">
        <v>174</v>
      </c>
      <c r="D217" s="12"/>
      <c r="E217" s="12"/>
      <c r="F217" s="12"/>
      <c r="G217" s="12" t="s">
        <v>83</v>
      </c>
      <c r="H217" s="12"/>
      <c r="I217" s="12"/>
      <c r="J217" s="12"/>
      <c r="K217" s="239" t="s">
        <v>254</v>
      </c>
      <c r="L217" s="239"/>
      <c r="M217" s="239"/>
      <c r="N217" s="12"/>
      <c r="O217" s="166">
        <v>509</v>
      </c>
      <c r="Q217" s="4"/>
      <c r="V217" s="12"/>
      <c r="X217" s="118"/>
      <c r="Z217" s="12"/>
    </row>
    <row r="218" spans="3:26" ht="18" customHeight="1">
      <c r="C218" s="12"/>
      <c r="D218" s="12"/>
      <c r="E218" s="12"/>
      <c r="F218" s="12"/>
      <c r="G218" s="12"/>
      <c r="H218" s="12"/>
      <c r="I218" s="12"/>
      <c r="J218" s="12"/>
      <c r="K218" s="9"/>
      <c r="L218" s="9"/>
      <c r="M218" s="9"/>
      <c r="N218" s="12"/>
      <c r="O218" s="166"/>
      <c r="Q218" s="4"/>
      <c r="V218" s="12"/>
      <c r="X218" s="118"/>
      <c r="Z218" s="12"/>
    </row>
    <row r="219" spans="3:26" ht="18" customHeight="1">
      <c r="C219" s="12"/>
      <c r="D219" s="12"/>
      <c r="E219" s="12"/>
      <c r="F219" s="12"/>
      <c r="G219" s="12"/>
      <c r="H219" s="12"/>
      <c r="I219" s="12"/>
      <c r="J219" s="12"/>
      <c r="K219" s="9"/>
      <c r="L219" s="9"/>
      <c r="M219" s="9"/>
      <c r="N219" s="12"/>
      <c r="O219" s="166"/>
      <c r="Q219" s="4"/>
      <c r="V219" s="12"/>
      <c r="X219" s="118"/>
      <c r="Z219" s="12"/>
    </row>
    <row r="220" spans="3:26" ht="18" customHeight="1">
      <c r="C220" s="1" t="s">
        <v>261</v>
      </c>
      <c r="D220" s="12"/>
      <c r="E220" s="12"/>
      <c r="F220" s="12"/>
      <c r="G220" s="12"/>
      <c r="H220" s="12"/>
      <c r="I220" s="12"/>
      <c r="J220" s="12"/>
      <c r="K220" s="9"/>
      <c r="L220" s="9"/>
      <c r="M220" s="9"/>
      <c r="N220" s="12"/>
      <c r="O220" s="166"/>
      <c r="Q220" s="4"/>
      <c r="V220" s="12"/>
      <c r="X220" s="118"/>
      <c r="Z220" s="12"/>
    </row>
    <row r="221" spans="3:26" ht="18" customHeight="1">
      <c r="C221" s="1"/>
      <c r="D221" s="12"/>
      <c r="E221" s="12"/>
      <c r="F221" s="12"/>
      <c r="G221" s="12"/>
      <c r="H221" s="12"/>
      <c r="I221" s="12"/>
      <c r="J221" s="12"/>
      <c r="K221" s="9"/>
      <c r="L221" s="9"/>
      <c r="M221" s="9"/>
      <c r="N221" s="12"/>
      <c r="O221" s="166"/>
      <c r="Q221" s="4"/>
      <c r="V221" s="12"/>
      <c r="X221" s="118"/>
      <c r="Z221" s="12"/>
    </row>
    <row r="222" spans="3:26" ht="18" customHeight="1">
      <c r="C222" s="3" t="s">
        <v>81</v>
      </c>
      <c r="G222" s="3" t="s">
        <v>80</v>
      </c>
      <c r="K222" s="267" t="s">
        <v>56</v>
      </c>
      <c r="L222" s="267"/>
      <c r="M222" s="267"/>
      <c r="N222" s="12"/>
      <c r="O222" s="6" t="s">
        <v>3</v>
      </c>
      <c r="Q222" s="4"/>
      <c r="V222" s="12"/>
      <c r="X222" s="118"/>
      <c r="Z222" s="12"/>
    </row>
    <row r="223" spans="3:26" ht="12" customHeight="1">
      <c r="C223" s="3"/>
      <c r="G223" s="3"/>
      <c r="K223" s="56"/>
      <c r="L223" s="56"/>
      <c r="M223" s="56"/>
      <c r="N223" s="12"/>
      <c r="O223" s="6"/>
      <c r="Q223" s="4"/>
      <c r="V223" s="12"/>
      <c r="X223" s="118"/>
      <c r="Z223" s="12"/>
    </row>
    <row r="224" spans="3:26" ht="18" customHeight="1">
      <c r="C224" s="12" t="s">
        <v>276</v>
      </c>
      <c r="D224" s="12"/>
      <c r="E224" s="12"/>
      <c r="F224" s="12"/>
      <c r="G224" s="12" t="s">
        <v>83</v>
      </c>
      <c r="H224" s="12"/>
      <c r="I224" s="12"/>
      <c r="J224" s="12"/>
      <c r="K224" s="239" t="s">
        <v>57</v>
      </c>
      <c r="L224" s="239"/>
      <c r="M224" s="239"/>
      <c r="N224" s="12"/>
      <c r="O224" s="166">
        <v>1467</v>
      </c>
      <c r="Q224" s="4"/>
      <c r="V224" s="12"/>
      <c r="X224" s="118"/>
      <c r="Z224" s="12"/>
    </row>
    <row r="225" spans="3:26" ht="35.25" customHeight="1">
      <c r="C225" s="270" t="s">
        <v>277</v>
      </c>
      <c r="D225" s="270"/>
      <c r="E225" s="12"/>
      <c r="F225" s="12"/>
      <c r="G225" s="12"/>
      <c r="H225" s="12"/>
      <c r="I225" s="12"/>
      <c r="J225" s="12"/>
      <c r="K225" s="273"/>
      <c r="L225" s="273"/>
      <c r="M225" s="273"/>
      <c r="N225" s="12"/>
      <c r="O225" s="166"/>
      <c r="Q225" s="4"/>
      <c r="V225" s="12"/>
      <c r="X225" s="118"/>
      <c r="Z225" s="12"/>
    </row>
    <row r="226" spans="3:26" ht="18" customHeight="1">
      <c r="C226" s="12" t="s">
        <v>278</v>
      </c>
      <c r="D226" s="137"/>
      <c r="E226" s="137"/>
      <c r="F226" s="12"/>
      <c r="G226" s="12" t="s">
        <v>83</v>
      </c>
      <c r="H226" s="12"/>
      <c r="I226" s="12"/>
      <c r="J226" s="12"/>
      <c r="K226" s="239" t="s">
        <v>57</v>
      </c>
      <c r="L226" s="239"/>
      <c r="M226" s="239"/>
      <c r="N226" s="12"/>
      <c r="O226" s="166">
        <v>295</v>
      </c>
      <c r="Q226" s="4"/>
      <c r="V226" s="12"/>
      <c r="X226" s="118"/>
      <c r="Z226" s="12"/>
    </row>
    <row r="227" spans="3:26" ht="34.5" customHeight="1">
      <c r="C227" s="271" t="s">
        <v>279</v>
      </c>
      <c r="D227" s="272"/>
      <c r="E227" s="137"/>
      <c r="F227" s="12"/>
      <c r="G227" s="12"/>
      <c r="H227" s="12"/>
      <c r="I227" s="12"/>
      <c r="J227" s="12"/>
      <c r="K227" s="273"/>
      <c r="L227" s="273"/>
      <c r="M227" s="273"/>
      <c r="N227" s="12"/>
      <c r="O227" s="166"/>
      <c r="Q227" s="4"/>
      <c r="V227" s="12"/>
      <c r="X227" s="118"/>
      <c r="Z227" s="12"/>
    </row>
    <row r="228" spans="3:26" ht="30" customHeight="1">
      <c r="C228" s="12" t="s">
        <v>71</v>
      </c>
      <c r="D228" s="12"/>
      <c r="E228" s="12"/>
      <c r="F228" s="12"/>
      <c r="G228" s="12" t="s">
        <v>83</v>
      </c>
      <c r="H228" s="12"/>
      <c r="I228" s="12"/>
      <c r="J228" s="12"/>
      <c r="K228" s="239" t="s">
        <v>57</v>
      </c>
      <c r="L228" s="239"/>
      <c r="M228" s="239"/>
      <c r="N228" s="12"/>
      <c r="O228" s="166">
        <v>38</v>
      </c>
      <c r="Q228" s="4"/>
      <c r="V228" s="12"/>
      <c r="X228" s="118"/>
      <c r="Z228" s="12"/>
    </row>
    <row r="229" spans="3:26" ht="30" customHeight="1">
      <c r="C229" s="12" t="s">
        <v>76</v>
      </c>
      <c r="D229" s="12"/>
      <c r="E229" s="12"/>
      <c r="F229" s="12"/>
      <c r="G229" s="12" t="s">
        <v>83</v>
      </c>
      <c r="H229" s="12"/>
      <c r="I229" s="12"/>
      <c r="J229" s="12"/>
      <c r="K229" s="239" t="s">
        <v>57</v>
      </c>
      <c r="L229" s="239"/>
      <c r="M229" s="239"/>
      <c r="N229" s="12"/>
      <c r="O229" s="166">
        <v>61</v>
      </c>
      <c r="Q229" s="4"/>
      <c r="V229" s="12"/>
      <c r="X229" s="118"/>
      <c r="Z229" s="12"/>
    </row>
    <row r="230" spans="3:26" ht="30" customHeight="1">
      <c r="C230" s="12" t="s">
        <v>134</v>
      </c>
      <c r="D230" s="12"/>
      <c r="E230" s="12"/>
      <c r="F230" s="12"/>
      <c r="G230" s="12" t="s">
        <v>83</v>
      </c>
      <c r="H230" s="12"/>
      <c r="I230" s="12"/>
      <c r="J230" s="12"/>
      <c r="K230" s="239" t="s">
        <v>57</v>
      </c>
      <c r="L230" s="239"/>
      <c r="M230" s="239"/>
      <c r="N230" s="12"/>
      <c r="O230" s="166">
        <v>111</v>
      </c>
      <c r="Q230" s="4"/>
      <c r="V230" s="12"/>
      <c r="X230" s="118"/>
      <c r="Z230" s="12"/>
    </row>
    <row r="231" spans="3:26" ht="32.25" customHeight="1">
      <c r="C231" s="239" t="s">
        <v>251</v>
      </c>
      <c r="D231" s="239"/>
      <c r="E231" s="239"/>
      <c r="F231" s="12"/>
      <c r="G231" s="12" t="s">
        <v>83</v>
      </c>
      <c r="H231" s="12"/>
      <c r="I231" s="12"/>
      <c r="J231" s="12"/>
      <c r="K231" s="239" t="s">
        <v>57</v>
      </c>
      <c r="L231" s="239"/>
      <c r="M231" s="239"/>
      <c r="N231" s="12"/>
      <c r="O231" s="166">
        <v>7731</v>
      </c>
      <c r="Q231" s="4"/>
      <c r="V231" s="12"/>
      <c r="X231" s="118"/>
      <c r="Z231" s="12"/>
    </row>
    <row r="232" spans="3:26" ht="30" customHeight="1">
      <c r="C232" s="12" t="s">
        <v>72</v>
      </c>
      <c r="D232" s="12"/>
      <c r="E232" s="12"/>
      <c r="F232" s="12"/>
      <c r="G232" s="12" t="s">
        <v>83</v>
      </c>
      <c r="H232" s="12"/>
      <c r="I232" s="12"/>
      <c r="J232" s="12"/>
      <c r="K232" s="239" t="s">
        <v>57</v>
      </c>
      <c r="L232" s="239"/>
      <c r="M232" s="239"/>
      <c r="N232" s="12"/>
      <c r="O232" s="166">
        <v>62</v>
      </c>
      <c r="Q232" s="4"/>
      <c r="V232" s="12"/>
      <c r="X232" s="118"/>
      <c r="Z232" s="12"/>
    </row>
    <row r="233" spans="3:26" ht="30" customHeight="1">
      <c r="C233" s="12" t="s">
        <v>110</v>
      </c>
      <c r="D233" s="12"/>
      <c r="E233" s="12"/>
      <c r="F233" s="12"/>
      <c r="G233" s="12" t="s">
        <v>83</v>
      </c>
      <c r="H233" s="12"/>
      <c r="I233" s="12"/>
      <c r="J233" s="12"/>
      <c r="K233" s="239" t="s">
        <v>57</v>
      </c>
      <c r="L233" s="239"/>
      <c r="M233" s="239"/>
      <c r="N233" s="12"/>
      <c r="O233" s="166">
        <v>257</v>
      </c>
      <c r="Q233" s="4"/>
      <c r="V233" s="12"/>
      <c r="X233" s="118"/>
      <c r="Z233" s="12"/>
    </row>
    <row r="234" spans="3:26" ht="30" customHeight="1">
      <c r="C234" s="12" t="s">
        <v>144</v>
      </c>
      <c r="D234" s="12"/>
      <c r="E234" s="12"/>
      <c r="F234" s="12"/>
      <c r="G234" s="12" t="s">
        <v>83</v>
      </c>
      <c r="H234" s="12"/>
      <c r="I234" s="12"/>
      <c r="J234" s="12"/>
      <c r="K234" s="239" t="s">
        <v>57</v>
      </c>
      <c r="L234" s="239"/>
      <c r="M234" s="239"/>
      <c r="N234" s="12"/>
      <c r="O234" s="166">
        <v>41</v>
      </c>
      <c r="Q234" s="4"/>
      <c r="V234" s="12"/>
      <c r="X234" s="118"/>
      <c r="Z234" s="12"/>
    </row>
    <row r="235" spans="1:26" ht="14.25" customHeight="1">
      <c r="A235" s="3"/>
      <c r="C235" s="3"/>
      <c r="D235" s="4"/>
      <c r="E235" s="4"/>
      <c r="F235" s="4"/>
      <c r="G235" s="4"/>
      <c r="H235" s="4"/>
      <c r="I235" s="4"/>
      <c r="J235" s="4"/>
      <c r="K235" s="4"/>
      <c r="L235" s="4"/>
      <c r="M235" s="4"/>
      <c r="N235" s="4"/>
      <c r="O235" s="4"/>
      <c r="Q235" s="4"/>
      <c r="R235" s="4"/>
      <c r="S235" s="4"/>
      <c r="T235" s="4"/>
      <c r="U235" s="4"/>
      <c r="V235" s="4"/>
      <c r="W235" s="4"/>
      <c r="X235" s="14"/>
      <c r="Y235" s="14"/>
      <c r="Z235" s="14"/>
    </row>
    <row r="236" spans="1:26" ht="15.75" customHeight="1" hidden="1">
      <c r="A236" s="3"/>
      <c r="C236" s="4"/>
      <c r="D236" s="14"/>
      <c r="E236" s="14"/>
      <c r="F236" s="14"/>
      <c r="G236" s="14"/>
      <c r="H236" s="14"/>
      <c r="I236" s="14"/>
      <c r="J236" s="14"/>
      <c r="K236" s="14"/>
      <c r="L236" s="14"/>
      <c r="M236" s="14"/>
      <c r="N236" s="14"/>
      <c r="O236" s="14"/>
      <c r="Q236" s="4"/>
      <c r="R236" s="4"/>
      <c r="S236" s="4"/>
      <c r="T236" s="4"/>
      <c r="U236" s="4"/>
      <c r="V236" s="4"/>
      <c r="W236" s="4"/>
      <c r="X236" s="14"/>
      <c r="Y236" s="14"/>
      <c r="Z236" s="14"/>
    </row>
    <row r="237" spans="1:26" ht="15.75" customHeight="1">
      <c r="A237" s="3"/>
      <c r="C237" s="3"/>
      <c r="D237" s="4"/>
      <c r="E237" s="4"/>
      <c r="F237" s="4"/>
      <c r="G237" s="4"/>
      <c r="H237" s="4"/>
      <c r="I237" s="4"/>
      <c r="J237" s="4"/>
      <c r="K237" s="4"/>
      <c r="L237" s="4"/>
      <c r="M237" s="4"/>
      <c r="N237" s="4"/>
      <c r="O237" s="4"/>
      <c r="Q237" s="4"/>
      <c r="R237" s="4"/>
      <c r="S237" s="4"/>
      <c r="T237" s="4"/>
      <c r="U237" s="4"/>
      <c r="V237" s="4"/>
      <c r="W237" s="4"/>
      <c r="X237" s="14"/>
      <c r="Y237" s="14"/>
      <c r="Z237" s="14"/>
    </row>
  </sheetData>
  <sheetProtection/>
  <mergeCells count="75">
    <mergeCell ref="D55:O55"/>
    <mergeCell ref="D49:O49"/>
    <mergeCell ref="C75:O75"/>
    <mergeCell ref="C13:O13"/>
    <mergeCell ref="E39:K39"/>
    <mergeCell ref="E40:K40"/>
    <mergeCell ref="E38:K38"/>
    <mergeCell ref="E41:M41"/>
    <mergeCell ref="E42:K42"/>
    <mergeCell ref="C44:O44"/>
    <mergeCell ref="D46:H46"/>
    <mergeCell ref="D51:O51"/>
    <mergeCell ref="C89:E89"/>
    <mergeCell ref="D47:O47"/>
    <mergeCell ref="D57:H57"/>
    <mergeCell ref="D59:O59"/>
    <mergeCell ref="D53:O53"/>
    <mergeCell ref="C182:O182"/>
    <mergeCell ref="C190:O190"/>
    <mergeCell ref="C194:O194"/>
    <mergeCell ref="C92:E92"/>
    <mergeCell ref="C87:O87"/>
    <mergeCell ref="C94:O94"/>
    <mergeCell ref="C180:M180"/>
    <mergeCell ref="C90:E90"/>
    <mergeCell ref="R194:AD194"/>
    <mergeCell ref="R188:AG188"/>
    <mergeCell ref="R190:AI190"/>
    <mergeCell ref="C181:M181"/>
    <mergeCell ref="C225:D225"/>
    <mergeCell ref="C227:D227"/>
    <mergeCell ref="K215:M215"/>
    <mergeCell ref="K226:M227"/>
    <mergeCell ref="K224:M225"/>
    <mergeCell ref="K217:M217"/>
    <mergeCell ref="C206:O206"/>
    <mergeCell ref="D64:E64"/>
    <mergeCell ref="K230:M230"/>
    <mergeCell ref="K228:M228"/>
    <mergeCell ref="Q195:W195"/>
    <mergeCell ref="K229:M229"/>
    <mergeCell ref="Q206:W206"/>
    <mergeCell ref="R205:X205"/>
    <mergeCell ref="Q92:AH92"/>
    <mergeCell ref="Q181:AC181"/>
    <mergeCell ref="K233:M233"/>
    <mergeCell ref="K232:M232"/>
    <mergeCell ref="K231:M231"/>
    <mergeCell ref="C3:O3"/>
    <mergeCell ref="C5:O5"/>
    <mergeCell ref="C9:O9"/>
    <mergeCell ref="C7:O7"/>
    <mergeCell ref="C231:E231"/>
    <mergeCell ref="C202:E202"/>
    <mergeCell ref="K211:M211"/>
    <mergeCell ref="C83:O83"/>
    <mergeCell ref="C81:O81"/>
    <mergeCell ref="Q85:AF85"/>
    <mergeCell ref="AC87:AF87"/>
    <mergeCell ref="Y87:AA87"/>
    <mergeCell ref="K234:M234"/>
    <mergeCell ref="K213:M213"/>
    <mergeCell ref="K222:M222"/>
    <mergeCell ref="K214:M214"/>
    <mergeCell ref="K216:M216"/>
    <mergeCell ref="C188:O188"/>
    <mergeCell ref="C186:O186"/>
    <mergeCell ref="R204:X204"/>
    <mergeCell ref="C201:E201"/>
    <mergeCell ref="K70:M70"/>
    <mergeCell ref="C71:O71"/>
    <mergeCell ref="G70:I70"/>
    <mergeCell ref="C77:O77"/>
    <mergeCell ref="Q79:AF79"/>
    <mergeCell ref="C79:O79"/>
  </mergeCells>
  <printOptions horizontalCentered="1"/>
  <pageMargins left="0.18" right="0.14" top="0.31" bottom="0.23" header="0.19" footer="0.16"/>
  <pageSetup fitToHeight="4" horizontalDpi="600" verticalDpi="600" orientation="portrait" paperSize="9" scale="84" r:id="rId1"/>
  <headerFooter alignWithMargins="0">
    <oddHeader>&amp;C( &amp;P+4 )
</oddHeader>
  </headerFooter>
  <rowBreaks count="4" manualBreakCount="4">
    <brk id="48" max="14" man="1"/>
    <brk id="95" max="14" man="1"/>
    <brk id="158" max="14" man="1"/>
    <brk id="205" max="14" man="1"/>
  </rowBreaks>
</worksheet>
</file>

<file path=xl/worksheets/sheet6.xml><?xml version="1.0" encoding="utf-8"?>
<worksheet xmlns="http://schemas.openxmlformats.org/spreadsheetml/2006/main" xmlns:r="http://schemas.openxmlformats.org/officeDocument/2006/relationships">
  <dimension ref="A1:AI139"/>
  <sheetViews>
    <sheetView showGridLines="0" tabSelected="1" view="pageBreakPreview" zoomScaleSheetLayoutView="100" zoomScalePageLayoutView="0" workbookViewId="0" topLeftCell="A1">
      <selection activeCell="R19" sqref="R19"/>
    </sheetView>
  </sheetViews>
  <sheetFormatPr defaultColWidth="9.140625" defaultRowHeight="14.25" customHeight="1"/>
  <cols>
    <col min="1" max="1" width="4.140625" style="2" customWidth="1"/>
    <col min="2" max="2" width="3.00390625" style="2" customWidth="1"/>
    <col min="3" max="3" width="4.8515625" style="2" customWidth="1"/>
    <col min="4" max="4" width="23.85156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spans="1:15" ht="14.25" customHeight="1">
      <c r="A1" s="281" t="s">
        <v>182</v>
      </c>
      <c r="B1" s="228"/>
      <c r="C1" s="228"/>
      <c r="D1" s="228"/>
      <c r="E1" s="228"/>
      <c r="F1" s="228"/>
      <c r="G1" s="228"/>
      <c r="H1" s="228"/>
      <c r="I1" s="228"/>
      <c r="J1" s="228"/>
      <c r="K1" s="228"/>
      <c r="L1" s="228"/>
      <c r="M1" s="228"/>
      <c r="N1" s="228"/>
      <c r="O1" s="228"/>
    </row>
    <row r="2" spans="1:15" ht="14.25" customHeight="1">
      <c r="A2" s="228"/>
      <c r="B2" s="228"/>
      <c r="C2" s="228"/>
      <c r="D2" s="228"/>
      <c r="E2" s="228"/>
      <c r="F2" s="228"/>
      <c r="G2" s="228"/>
      <c r="H2" s="228"/>
      <c r="I2" s="228"/>
      <c r="J2" s="228"/>
      <c r="K2" s="228"/>
      <c r="L2" s="228"/>
      <c r="M2" s="228"/>
      <c r="N2" s="228"/>
      <c r="O2" s="228"/>
    </row>
    <row r="3" spans="3:15" ht="17.25" customHeight="1">
      <c r="C3" s="12"/>
      <c r="G3" s="12"/>
      <c r="K3" s="9"/>
      <c r="L3" s="9"/>
      <c r="M3" s="9"/>
      <c r="O3" s="166"/>
    </row>
    <row r="4" spans="1:26" ht="14.25" customHeight="1">
      <c r="A4" s="3">
        <v>16</v>
      </c>
      <c r="C4" s="3" t="s">
        <v>325</v>
      </c>
      <c r="D4" s="4"/>
      <c r="E4" s="4"/>
      <c r="F4" s="4"/>
      <c r="G4" s="4"/>
      <c r="H4" s="4"/>
      <c r="I4" s="4"/>
      <c r="J4" s="4"/>
      <c r="K4" s="4"/>
      <c r="L4" s="4"/>
      <c r="M4" s="4"/>
      <c r="N4" s="4"/>
      <c r="O4" s="4"/>
      <c r="Q4" s="4"/>
      <c r="R4" s="4"/>
      <c r="S4" s="4"/>
      <c r="T4" s="4"/>
      <c r="U4" s="4"/>
      <c r="V4" s="4"/>
      <c r="W4" s="4"/>
      <c r="X4" s="14"/>
      <c r="Y4" s="14"/>
      <c r="Z4" s="14"/>
    </row>
    <row r="5" spans="1:26" ht="14.25" customHeight="1">
      <c r="A5" s="3"/>
      <c r="C5" s="3"/>
      <c r="D5" s="4"/>
      <c r="E5" s="4"/>
      <c r="F5" s="4"/>
      <c r="G5" s="4"/>
      <c r="H5" s="4"/>
      <c r="I5" s="4"/>
      <c r="J5" s="4"/>
      <c r="K5" s="4"/>
      <c r="L5" s="4"/>
      <c r="M5" s="4"/>
      <c r="N5" s="4"/>
      <c r="O5" s="4"/>
      <c r="Q5" s="4"/>
      <c r="R5" s="4"/>
      <c r="S5" s="4"/>
      <c r="T5" s="4"/>
      <c r="U5" s="4"/>
      <c r="V5" s="4"/>
      <c r="W5" s="4"/>
      <c r="X5" s="14"/>
      <c r="Y5" s="14"/>
      <c r="Z5" s="14"/>
    </row>
    <row r="6" spans="1:26" ht="14.25" customHeight="1">
      <c r="A6" s="3"/>
      <c r="B6" s="3"/>
      <c r="C6" s="1" t="s">
        <v>305</v>
      </c>
      <c r="D6" s="168"/>
      <c r="E6" s="4"/>
      <c r="F6" s="4"/>
      <c r="G6" s="4"/>
      <c r="H6" s="4"/>
      <c r="I6" s="4"/>
      <c r="J6" s="4"/>
      <c r="K6" s="4"/>
      <c r="L6" s="4"/>
      <c r="M6" s="4"/>
      <c r="N6" s="4"/>
      <c r="O6" s="4"/>
      <c r="Q6" s="4"/>
      <c r="R6" s="4"/>
      <c r="S6" s="4"/>
      <c r="T6" s="4"/>
      <c r="U6" s="4"/>
      <c r="V6" s="4"/>
      <c r="W6" s="4"/>
      <c r="X6" s="14"/>
      <c r="Y6" s="14"/>
      <c r="Z6" s="14"/>
    </row>
    <row r="7" spans="1:30" ht="61.5" customHeight="1">
      <c r="A7" s="3"/>
      <c r="C7" s="235" t="s">
        <v>376</v>
      </c>
      <c r="D7" s="266"/>
      <c r="E7" s="266"/>
      <c r="F7" s="266"/>
      <c r="G7" s="266"/>
      <c r="H7" s="266"/>
      <c r="I7" s="266"/>
      <c r="J7" s="266"/>
      <c r="K7" s="266"/>
      <c r="L7" s="266"/>
      <c r="M7" s="266"/>
      <c r="N7" s="266"/>
      <c r="O7" s="266"/>
      <c r="Q7" s="4"/>
      <c r="R7" s="283"/>
      <c r="S7" s="284"/>
      <c r="T7" s="284"/>
      <c r="U7" s="284"/>
      <c r="V7" s="284"/>
      <c r="W7" s="284"/>
      <c r="X7" s="284"/>
      <c r="Y7" s="284"/>
      <c r="Z7" s="284"/>
      <c r="AA7" s="284"/>
      <c r="AB7" s="284"/>
      <c r="AC7" s="284"/>
      <c r="AD7" s="284"/>
    </row>
    <row r="8" spans="1:30" ht="8.25" customHeight="1">
      <c r="A8" s="3"/>
      <c r="C8" s="4"/>
      <c r="D8" s="14"/>
      <c r="E8" s="14"/>
      <c r="F8" s="14"/>
      <c r="G8" s="14"/>
      <c r="H8" s="14"/>
      <c r="I8" s="14"/>
      <c r="J8" s="14"/>
      <c r="K8" s="14"/>
      <c r="L8" s="14"/>
      <c r="M8" s="14"/>
      <c r="N8" s="14"/>
      <c r="O8" s="14"/>
      <c r="Q8" s="4"/>
      <c r="R8" s="150"/>
      <c r="S8" s="151"/>
      <c r="T8" s="151"/>
      <c r="U8" s="151"/>
      <c r="V8" s="151"/>
      <c r="W8" s="151"/>
      <c r="X8" s="151"/>
      <c r="Y8" s="151"/>
      <c r="Z8" s="151"/>
      <c r="AA8" s="151"/>
      <c r="AB8" s="151"/>
      <c r="AC8" s="151"/>
      <c r="AD8" s="151"/>
    </row>
    <row r="9" spans="1:30" ht="34.5" customHeight="1">
      <c r="A9" s="3"/>
      <c r="C9" s="235" t="s">
        <v>332</v>
      </c>
      <c r="D9" s="285"/>
      <c r="E9" s="285"/>
      <c r="F9" s="285"/>
      <c r="G9" s="285"/>
      <c r="H9" s="285"/>
      <c r="I9" s="285"/>
      <c r="J9" s="285"/>
      <c r="K9" s="285"/>
      <c r="L9" s="285"/>
      <c r="M9" s="285"/>
      <c r="N9" s="285"/>
      <c r="O9" s="285"/>
      <c r="Q9" s="4"/>
      <c r="R9" s="150"/>
      <c r="S9" s="151"/>
      <c r="T9" s="151"/>
      <c r="U9" s="151"/>
      <c r="V9" s="151"/>
      <c r="W9" s="151"/>
      <c r="X9" s="151"/>
      <c r="Y9" s="151"/>
      <c r="Z9" s="151"/>
      <c r="AA9" s="151"/>
      <c r="AB9" s="151"/>
      <c r="AC9" s="151"/>
      <c r="AD9" s="151"/>
    </row>
    <row r="10" spans="1:30" ht="15.75" customHeight="1">
      <c r="A10" s="3"/>
      <c r="C10" s="4"/>
      <c r="D10" s="194"/>
      <c r="E10" s="194"/>
      <c r="F10" s="194"/>
      <c r="G10" s="194"/>
      <c r="H10" s="194"/>
      <c r="I10" s="194"/>
      <c r="J10" s="194"/>
      <c r="K10" s="194"/>
      <c r="L10" s="194"/>
      <c r="M10" s="194"/>
      <c r="N10" s="194"/>
      <c r="O10" s="194"/>
      <c r="Q10" s="4"/>
      <c r="R10" s="150"/>
      <c r="S10" s="151"/>
      <c r="T10" s="151"/>
      <c r="U10" s="151"/>
      <c r="V10" s="151"/>
      <c r="W10" s="151"/>
      <c r="X10" s="151"/>
      <c r="Y10" s="151"/>
      <c r="Z10" s="151"/>
      <c r="AA10" s="151"/>
      <c r="AB10" s="151"/>
      <c r="AC10" s="151"/>
      <c r="AD10" s="151"/>
    </row>
    <row r="11" spans="1:30" ht="16.5" customHeight="1">
      <c r="A11" s="3"/>
      <c r="C11" s="1" t="s">
        <v>304</v>
      </c>
      <c r="D11" s="168"/>
      <c r="E11" s="4"/>
      <c r="F11" s="194"/>
      <c r="G11" s="194"/>
      <c r="H11" s="194"/>
      <c r="I11" s="194"/>
      <c r="J11" s="194"/>
      <c r="K11" s="194"/>
      <c r="L11" s="194"/>
      <c r="M11" s="194"/>
      <c r="N11" s="194"/>
      <c r="O11" s="194"/>
      <c r="Q11" s="4"/>
      <c r="R11" s="150"/>
      <c r="S11" s="151"/>
      <c r="T11" s="151"/>
      <c r="U11" s="151"/>
      <c r="V11" s="151"/>
      <c r="W11" s="151"/>
      <c r="X11" s="151"/>
      <c r="Y11" s="151"/>
      <c r="Z11" s="151"/>
      <c r="AA11" s="151"/>
      <c r="AB11" s="151"/>
      <c r="AC11" s="151"/>
      <c r="AD11" s="151"/>
    </row>
    <row r="12" spans="1:30" ht="45" customHeight="1">
      <c r="A12" s="3"/>
      <c r="C12" s="286" t="s">
        <v>359</v>
      </c>
      <c r="D12" s="287"/>
      <c r="E12" s="287"/>
      <c r="F12" s="287"/>
      <c r="G12" s="287"/>
      <c r="H12" s="287"/>
      <c r="I12" s="287"/>
      <c r="J12" s="287"/>
      <c r="K12" s="287"/>
      <c r="L12" s="287"/>
      <c r="M12" s="287"/>
      <c r="N12" s="287"/>
      <c r="O12" s="287"/>
      <c r="Q12" s="4"/>
      <c r="R12" s="150"/>
      <c r="S12" s="151"/>
      <c r="T12" s="151"/>
      <c r="U12" s="151"/>
      <c r="V12" s="151"/>
      <c r="W12" s="151"/>
      <c r="X12" s="151"/>
      <c r="Y12" s="151"/>
      <c r="Z12" s="151"/>
      <c r="AA12" s="151"/>
      <c r="AB12" s="151"/>
      <c r="AC12" s="151"/>
      <c r="AD12" s="151"/>
    </row>
    <row r="13" spans="1:30" ht="15" customHeight="1">
      <c r="A13" s="3"/>
      <c r="C13" s="4"/>
      <c r="D13" s="194"/>
      <c r="E13" s="194"/>
      <c r="F13" s="194"/>
      <c r="G13" s="194"/>
      <c r="H13" s="194"/>
      <c r="I13" s="194"/>
      <c r="J13" s="194"/>
      <c r="K13" s="194"/>
      <c r="L13" s="194"/>
      <c r="M13" s="194"/>
      <c r="N13" s="194"/>
      <c r="O13" s="194"/>
      <c r="Q13" s="4"/>
      <c r="R13" s="150"/>
      <c r="S13" s="151"/>
      <c r="T13" s="151"/>
      <c r="U13" s="151"/>
      <c r="V13" s="151"/>
      <c r="W13" s="151"/>
      <c r="X13" s="151"/>
      <c r="Y13" s="151"/>
      <c r="Z13" s="151"/>
      <c r="AA13" s="151"/>
      <c r="AB13" s="151"/>
      <c r="AC13" s="151"/>
      <c r="AD13" s="151"/>
    </row>
    <row r="14" spans="1:30" ht="49.5" customHeight="1">
      <c r="A14" s="3"/>
      <c r="C14" s="235" t="s">
        <v>360</v>
      </c>
      <c r="D14" s="266"/>
      <c r="E14" s="266"/>
      <c r="F14" s="266"/>
      <c r="G14" s="266"/>
      <c r="H14" s="266"/>
      <c r="I14" s="266"/>
      <c r="J14" s="266"/>
      <c r="K14" s="266"/>
      <c r="L14" s="266"/>
      <c r="M14" s="266"/>
      <c r="N14" s="266"/>
      <c r="O14" s="266"/>
      <c r="Q14" s="4"/>
      <c r="R14" s="150"/>
      <c r="S14" s="151"/>
      <c r="T14" s="151"/>
      <c r="U14" s="151"/>
      <c r="V14" s="151"/>
      <c r="W14" s="151"/>
      <c r="X14" s="151"/>
      <c r="Y14" s="151"/>
      <c r="Z14" s="151"/>
      <c r="AA14" s="151"/>
      <c r="AB14" s="151"/>
      <c r="AC14" s="151"/>
      <c r="AD14" s="151"/>
    </row>
    <row r="15" spans="1:26" ht="15.75" customHeight="1">
      <c r="A15" s="3"/>
      <c r="C15" s="3"/>
      <c r="D15" s="4"/>
      <c r="E15" s="4"/>
      <c r="F15" s="4"/>
      <c r="G15" s="4"/>
      <c r="H15" s="4"/>
      <c r="I15" s="4"/>
      <c r="J15" s="4"/>
      <c r="K15" s="4"/>
      <c r="L15" s="4"/>
      <c r="M15" s="4"/>
      <c r="N15" s="4"/>
      <c r="O15" s="4"/>
      <c r="Q15" s="4"/>
      <c r="R15" s="4"/>
      <c r="S15" s="4"/>
      <c r="T15" s="4"/>
      <c r="U15" s="4"/>
      <c r="V15" s="4"/>
      <c r="W15" s="4"/>
      <c r="X15" s="14"/>
      <c r="Y15" s="14"/>
      <c r="Z15" s="14"/>
    </row>
    <row r="16" spans="1:32" ht="14.25" customHeight="1">
      <c r="A16" s="3">
        <v>17</v>
      </c>
      <c r="B16" s="3"/>
      <c r="C16" s="238" t="s">
        <v>23</v>
      </c>
      <c r="D16" s="238"/>
      <c r="E16" s="238"/>
      <c r="F16" s="238"/>
      <c r="G16" s="238"/>
      <c r="H16" s="238"/>
      <c r="I16" s="238"/>
      <c r="J16" s="238"/>
      <c r="K16" s="238"/>
      <c r="L16" s="238"/>
      <c r="M16" s="238"/>
      <c r="N16" s="282"/>
      <c r="O16" s="282"/>
      <c r="Q16" s="238"/>
      <c r="R16" s="238"/>
      <c r="S16" s="238"/>
      <c r="T16" s="238"/>
      <c r="U16" s="238"/>
      <c r="V16" s="238"/>
      <c r="W16" s="238"/>
      <c r="X16" s="238"/>
      <c r="Y16" s="238"/>
      <c r="Z16" s="238"/>
      <c r="AA16" s="238"/>
      <c r="AB16" s="238"/>
      <c r="AC16" s="238"/>
      <c r="AD16" s="282"/>
      <c r="AE16" s="282"/>
      <c r="AF16" s="282"/>
    </row>
    <row r="17" spans="13:23" ht="14.25" customHeight="1">
      <c r="M17" s="31"/>
      <c r="Q17" s="235"/>
      <c r="R17" s="235"/>
      <c r="S17" s="235"/>
      <c r="T17" s="235"/>
      <c r="U17" s="235"/>
      <c r="V17" s="235"/>
      <c r="W17" s="235"/>
    </row>
    <row r="18" spans="3:23" ht="30" customHeight="1">
      <c r="C18" s="235" t="s">
        <v>351</v>
      </c>
      <c r="D18" s="241"/>
      <c r="E18" s="241"/>
      <c r="F18" s="241"/>
      <c r="G18" s="241"/>
      <c r="H18" s="241"/>
      <c r="I18" s="241"/>
      <c r="J18" s="241"/>
      <c r="K18" s="241"/>
      <c r="L18" s="241"/>
      <c r="M18" s="241"/>
      <c r="N18" s="241"/>
      <c r="O18" s="241"/>
      <c r="Q18" s="4"/>
      <c r="R18" s="4"/>
      <c r="S18" s="4"/>
      <c r="T18" s="4"/>
      <c r="U18" s="4"/>
      <c r="V18" s="4"/>
      <c r="W18" s="4"/>
    </row>
    <row r="19" spans="9:23" ht="14.25" customHeight="1">
      <c r="I19" s="6"/>
      <c r="J19" s="19"/>
      <c r="K19" s="6"/>
      <c r="M19" s="31"/>
      <c r="Q19" s="4"/>
      <c r="R19" s="4"/>
      <c r="S19" s="4"/>
      <c r="T19" s="4"/>
      <c r="U19" s="4"/>
      <c r="V19" s="4"/>
      <c r="W19" s="4"/>
    </row>
    <row r="20" spans="9:23" ht="14.25" customHeight="1">
      <c r="I20" s="6">
        <v>2010</v>
      </c>
      <c r="J20" s="19"/>
      <c r="K20" s="6">
        <v>2010</v>
      </c>
      <c r="M20" s="31"/>
      <c r="Q20" s="4"/>
      <c r="R20" s="4"/>
      <c r="S20" s="4"/>
      <c r="T20" s="4"/>
      <c r="U20" s="4"/>
      <c r="V20" s="4"/>
      <c r="W20" s="4"/>
    </row>
    <row r="21" spans="9:23" ht="14.25" customHeight="1">
      <c r="I21" s="6" t="s">
        <v>296</v>
      </c>
      <c r="J21" s="19"/>
      <c r="K21" s="6" t="s">
        <v>177</v>
      </c>
      <c r="M21" s="292" t="s">
        <v>100</v>
      </c>
      <c r="N21" s="292"/>
      <c r="O21" s="292"/>
      <c r="Q21" s="4"/>
      <c r="R21" s="4"/>
      <c r="S21" s="4"/>
      <c r="T21" s="4"/>
      <c r="U21" s="4"/>
      <c r="V21" s="4"/>
      <c r="W21" s="4"/>
    </row>
    <row r="22" spans="9:23" ht="14.25" customHeight="1">
      <c r="I22" s="6" t="s">
        <v>3</v>
      </c>
      <c r="J22" s="6"/>
      <c r="K22" s="6" t="s">
        <v>3</v>
      </c>
      <c r="L22" s="6"/>
      <c r="M22" s="6" t="s">
        <v>3</v>
      </c>
      <c r="O22" s="6" t="s">
        <v>101</v>
      </c>
      <c r="Q22" s="4"/>
      <c r="R22" s="4"/>
      <c r="S22" s="4"/>
      <c r="T22" s="4"/>
      <c r="U22" s="4"/>
      <c r="V22" s="4"/>
      <c r="W22" s="4"/>
    </row>
    <row r="23" spans="9:23" ht="14.25" customHeight="1">
      <c r="I23" s="7"/>
      <c r="J23" s="6"/>
      <c r="K23" s="7"/>
      <c r="L23" s="7"/>
      <c r="M23" s="7"/>
      <c r="O23" s="6"/>
      <c r="Q23" s="4"/>
      <c r="R23" s="4"/>
      <c r="S23" s="4"/>
      <c r="T23" s="4"/>
      <c r="U23" s="4"/>
      <c r="V23" s="4"/>
      <c r="W23" s="4"/>
    </row>
    <row r="24" spans="4:23" ht="14.25" customHeight="1">
      <c r="D24" s="2" t="s">
        <v>12</v>
      </c>
      <c r="I24" s="86">
        <f>PL!F18</f>
        <v>76001</v>
      </c>
      <c r="J24" s="86"/>
      <c r="K24" s="86">
        <v>77215</v>
      </c>
      <c r="L24" s="41"/>
      <c r="M24" s="23">
        <f>I24-K24</f>
        <v>-1214</v>
      </c>
      <c r="N24" s="3"/>
      <c r="O24" s="165">
        <f>M24/K24*100</f>
        <v>-1.572233374344363</v>
      </c>
      <c r="Q24" s="4"/>
      <c r="R24" s="4"/>
      <c r="S24" s="4"/>
      <c r="T24" s="4"/>
      <c r="U24" s="4"/>
      <c r="V24" s="4"/>
      <c r="W24" s="4"/>
    </row>
    <row r="25" spans="4:23" ht="14.25" customHeight="1">
      <c r="D25" s="2" t="s">
        <v>138</v>
      </c>
      <c r="I25" s="86">
        <f>PL!F32</f>
        <v>12545</v>
      </c>
      <c r="J25" s="86"/>
      <c r="K25" s="86">
        <v>27197</v>
      </c>
      <c r="L25" s="41"/>
      <c r="M25" s="23">
        <f>I25-K25</f>
        <v>-14652</v>
      </c>
      <c r="N25" s="3"/>
      <c r="O25" s="165">
        <f>M25/K25*100</f>
        <v>-53.87358899878662</v>
      </c>
      <c r="Q25" s="4"/>
      <c r="R25" s="4"/>
      <c r="S25" s="4"/>
      <c r="T25" s="4"/>
      <c r="U25" s="4"/>
      <c r="V25" s="4"/>
      <c r="W25" s="4"/>
    </row>
    <row r="26" spans="13:23" ht="14.25" customHeight="1">
      <c r="M26" s="31"/>
      <c r="Q26" s="4"/>
      <c r="R26" s="4"/>
      <c r="S26" s="4"/>
      <c r="T26" s="4"/>
      <c r="U26" s="4"/>
      <c r="V26" s="4"/>
      <c r="W26" s="4"/>
    </row>
    <row r="27" spans="3:26" ht="55.5" customHeight="1">
      <c r="C27" s="235" t="s">
        <v>369</v>
      </c>
      <c r="D27" s="266"/>
      <c r="E27" s="266"/>
      <c r="F27" s="266"/>
      <c r="G27" s="266"/>
      <c r="H27" s="266"/>
      <c r="I27" s="266"/>
      <c r="J27" s="266"/>
      <c r="K27" s="266"/>
      <c r="L27" s="266"/>
      <c r="M27" s="266"/>
      <c r="N27" s="266"/>
      <c r="O27" s="266"/>
      <c r="Q27" s="14"/>
      <c r="R27" s="235"/>
      <c r="S27" s="235"/>
      <c r="T27" s="235"/>
      <c r="U27" s="235"/>
      <c r="V27" s="235"/>
      <c r="W27" s="235"/>
      <c r="X27" s="235"/>
      <c r="Y27" s="14"/>
      <c r="Z27" s="14"/>
    </row>
    <row r="28" spans="3:26" ht="14.25" customHeight="1">
      <c r="C28" s="4"/>
      <c r="D28" s="4"/>
      <c r="E28" s="4"/>
      <c r="F28" s="4"/>
      <c r="G28" s="4"/>
      <c r="H28" s="4"/>
      <c r="I28" s="4"/>
      <c r="J28" s="4"/>
      <c r="K28" s="4"/>
      <c r="L28" s="4"/>
      <c r="M28" s="4"/>
      <c r="N28" s="4"/>
      <c r="O28" s="4"/>
      <c r="Q28" s="14"/>
      <c r="R28" s="120"/>
      <c r="S28" s="120"/>
      <c r="T28" s="120"/>
      <c r="U28" s="120"/>
      <c r="V28" s="120"/>
      <c r="W28" s="120"/>
      <c r="X28" s="120"/>
      <c r="Y28" s="14"/>
      <c r="Z28" s="14"/>
    </row>
    <row r="29" spans="1:26" ht="14.25" customHeight="1">
      <c r="A29" s="3">
        <v>18</v>
      </c>
      <c r="B29" s="3"/>
      <c r="C29" s="238" t="s">
        <v>155</v>
      </c>
      <c r="D29" s="238"/>
      <c r="E29" s="238"/>
      <c r="F29" s="238"/>
      <c r="G29" s="238"/>
      <c r="H29" s="238"/>
      <c r="I29" s="238"/>
      <c r="J29" s="238"/>
      <c r="K29" s="238"/>
      <c r="L29" s="238"/>
      <c r="M29" s="238"/>
      <c r="N29" s="238"/>
      <c r="O29" s="238"/>
      <c r="Q29" s="14"/>
      <c r="R29" s="120"/>
      <c r="S29" s="120"/>
      <c r="T29" s="120"/>
      <c r="U29" s="120"/>
      <c r="V29" s="120"/>
      <c r="W29" s="120"/>
      <c r="X29" s="120"/>
      <c r="Y29" s="14"/>
      <c r="Z29" s="14"/>
    </row>
    <row r="30" spans="1:26" ht="14.25" customHeight="1">
      <c r="A30" s="3"/>
      <c r="B30" s="3"/>
      <c r="C30" s="3" t="s">
        <v>370</v>
      </c>
      <c r="D30" s="3" t="s">
        <v>371</v>
      </c>
      <c r="G30" s="11"/>
      <c r="H30" s="11"/>
      <c r="I30" s="11"/>
      <c r="J30" s="11"/>
      <c r="K30" s="11"/>
      <c r="L30" s="11"/>
      <c r="M30" s="11"/>
      <c r="N30" s="11"/>
      <c r="O30" s="11"/>
      <c r="Q30" s="14"/>
      <c r="R30" s="120"/>
      <c r="S30" s="120"/>
      <c r="T30" s="120"/>
      <c r="U30" s="120"/>
      <c r="V30" s="120"/>
      <c r="W30" s="120"/>
      <c r="X30" s="120"/>
      <c r="Y30" s="14"/>
      <c r="Z30" s="14"/>
    </row>
    <row r="31" spans="1:26" ht="29.25" customHeight="1">
      <c r="A31" s="3"/>
      <c r="B31" s="3"/>
      <c r="D31" s="242" t="s">
        <v>361</v>
      </c>
      <c r="E31" s="243"/>
      <c r="F31" s="243"/>
      <c r="G31" s="243"/>
      <c r="H31" s="243"/>
      <c r="I31" s="243"/>
      <c r="J31" s="243"/>
      <c r="K31" s="243"/>
      <c r="L31" s="243"/>
      <c r="M31" s="243"/>
      <c r="N31" s="243"/>
      <c r="O31" s="243"/>
      <c r="Q31" s="14"/>
      <c r="R31" s="120"/>
      <c r="S31" s="120"/>
      <c r="T31" s="120"/>
      <c r="U31" s="120"/>
      <c r="V31" s="120"/>
      <c r="W31" s="120"/>
      <c r="X31" s="120"/>
      <c r="Y31" s="14"/>
      <c r="Z31" s="14"/>
    </row>
    <row r="32" spans="1:26" ht="19.5" customHeight="1">
      <c r="A32" s="3"/>
      <c r="B32" s="3"/>
      <c r="C32" s="59"/>
      <c r="D32" s="142"/>
      <c r="E32" s="142"/>
      <c r="F32" s="142"/>
      <c r="G32" s="142"/>
      <c r="H32" s="142"/>
      <c r="I32" s="142"/>
      <c r="J32" s="142"/>
      <c r="K32" s="142"/>
      <c r="L32" s="142"/>
      <c r="M32" s="142"/>
      <c r="N32" s="142"/>
      <c r="O32" s="142"/>
      <c r="Q32" s="14"/>
      <c r="R32" s="120"/>
      <c r="S32" s="120"/>
      <c r="T32" s="120"/>
      <c r="U32" s="120"/>
      <c r="V32" s="120"/>
      <c r="W32" s="120"/>
      <c r="X32" s="120"/>
      <c r="Y32" s="14"/>
      <c r="Z32" s="14"/>
    </row>
    <row r="33" spans="1:26" ht="19.5" customHeight="1">
      <c r="A33" s="3"/>
      <c r="B33" s="3"/>
      <c r="C33" s="3" t="s">
        <v>372</v>
      </c>
      <c r="D33" s="3" t="s">
        <v>373</v>
      </c>
      <c r="K33" s="142"/>
      <c r="L33" s="142"/>
      <c r="M33" s="142"/>
      <c r="N33" s="142"/>
      <c r="O33" s="142"/>
      <c r="Q33" s="14"/>
      <c r="R33" s="120"/>
      <c r="S33" s="120"/>
      <c r="T33" s="120"/>
      <c r="U33" s="120"/>
      <c r="V33" s="120"/>
      <c r="W33" s="120"/>
      <c r="X33" s="120"/>
      <c r="Y33" s="14"/>
      <c r="Z33" s="14"/>
    </row>
    <row r="34" spans="1:26" ht="48.75" customHeight="1">
      <c r="A34" s="3"/>
      <c r="B34" s="3"/>
      <c r="C34" s="122"/>
      <c r="D34" s="269" t="s">
        <v>338</v>
      </c>
      <c r="E34" s="269"/>
      <c r="F34" s="269"/>
      <c r="G34" s="269"/>
      <c r="H34" s="269"/>
      <c r="I34" s="269"/>
      <c r="J34" s="269"/>
      <c r="K34" s="269"/>
      <c r="L34" s="269"/>
      <c r="M34" s="269"/>
      <c r="N34" s="269"/>
      <c r="O34" s="269"/>
      <c r="Q34" s="14"/>
      <c r="R34" s="120"/>
      <c r="S34" s="120"/>
      <c r="T34" s="120"/>
      <c r="U34" s="120"/>
      <c r="V34" s="120"/>
      <c r="W34" s="120"/>
      <c r="X34" s="120"/>
      <c r="Y34" s="14"/>
      <c r="Z34" s="14"/>
    </row>
    <row r="35" spans="1:26" ht="10.5" customHeight="1">
      <c r="A35" s="3"/>
      <c r="B35" s="3"/>
      <c r="C35" s="72"/>
      <c r="D35" s="210"/>
      <c r="E35" s="210"/>
      <c r="F35" s="210"/>
      <c r="G35" s="210"/>
      <c r="H35" s="210"/>
      <c r="I35" s="210"/>
      <c r="J35" s="210"/>
      <c r="K35" s="210"/>
      <c r="L35" s="210"/>
      <c r="M35" s="210"/>
      <c r="N35" s="210"/>
      <c r="O35" s="210"/>
      <c r="Q35" s="14"/>
      <c r="R35" s="120"/>
      <c r="S35" s="120"/>
      <c r="T35" s="120"/>
      <c r="U35" s="120"/>
      <c r="V35" s="120"/>
      <c r="W35" s="120"/>
      <c r="X35" s="120"/>
      <c r="Y35" s="14"/>
      <c r="Z35" s="14"/>
    </row>
    <row r="36" spans="1:26" ht="31.5" customHeight="1">
      <c r="A36" s="3"/>
      <c r="B36" s="3"/>
      <c r="C36" s="217"/>
      <c r="D36" s="293" t="s">
        <v>335</v>
      </c>
      <c r="E36" s="293"/>
      <c r="F36" s="293"/>
      <c r="G36" s="293"/>
      <c r="H36" s="293"/>
      <c r="I36" s="293"/>
      <c r="J36" s="293"/>
      <c r="K36" s="293"/>
      <c r="L36" s="293"/>
      <c r="M36" s="293"/>
      <c r="N36" s="293"/>
      <c r="O36" s="293"/>
      <c r="Q36" s="216">
        <f>'[1]AuditComm (2)'!$C$134/100</f>
        <v>0.11262041214486038</v>
      </c>
      <c r="R36" s="120"/>
      <c r="S36" s="120"/>
      <c r="T36" s="120"/>
      <c r="U36" s="120"/>
      <c r="V36" s="120"/>
      <c r="W36" s="120"/>
      <c r="X36" s="120"/>
      <c r="Y36" s="14"/>
      <c r="Z36" s="14"/>
    </row>
    <row r="37" spans="1:26" ht="7.5" customHeight="1">
      <c r="A37" s="3"/>
      <c r="B37" s="3"/>
      <c r="C37" s="78"/>
      <c r="D37" s="211"/>
      <c r="E37" s="211"/>
      <c r="F37" s="211"/>
      <c r="G37" s="211"/>
      <c r="H37" s="211"/>
      <c r="I37" s="211"/>
      <c r="J37" s="211"/>
      <c r="K37" s="211"/>
      <c r="L37" s="211"/>
      <c r="M37" s="211"/>
      <c r="N37" s="211"/>
      <c r="O37" s="211"/>
      <c r="Q37" s="14"/>
      <c r="R37" s="120"/>
      <c r="S37" s="120"/>
      <c r="T37" s="120"/>
      <c r="U37" s="120"/>
      <c r="V37" s="120"/>
      <c r="W37" s="120"/>
      <c r="X37" s="120"/>
      <c r="Y37" s="14"/>
      <c r="Z37" s="14"/>
    </row>
    <row r="38" spans="1:26" ht="46.5" customHeight="1">
      <c r="A38" s="3"/>
      <c r="B38" s="3"/>
      <c r="C38" s="217"/>
      <c r="D38" s="235" t="s">
        <v>362</v>
      </c>
      <c r="E38" s="235"/>
      <c r="F38" s="235"/>
      <c r="G38" s="235"/>
      <c r="H38" s="235"/>
      <c r="I38" s="235"/>
      <c r="J38" s="235"/>
      <c r="K38" s="235"/>
      <c r="L38" s="235"/>
      <c r="M38" s="235"/>
      <c r="N38" s="235"/>
      <c r="O38" s="235"/>
      <c r="Q38" s="14"/>
      <c r="R38" s="120"/>
      <c r="S38" s="120"/>
      <c r="T38" s="120"/>
      <c r="U38" s="120"/>
      <c r="V38" s="120"/>
      <c r="W38" s="120"/>
      <c r="X38" s="120"/>
      <c r="Y38" s="14"/>
      <c r="Z38" s="14"/>
    </row>
    <row r="39" spans="1:26" ht="15" customHeight="1">
      <c r="A39" s="3"/>
      <c r="B39" s="3"/>
      <c r="C39" s="78"/>
      <c r="D39" s="211"/>
      <c r="E39" s="211"/>
      <c r="F39" s="211"/>
      <c r="G39" s="211"/>
      <c r="H39" s="211"/>
      <c r="I39" s="211"/>
      <c r="J39" s="211"/>
      <c r="K39" s="211"/>
      <c r="L39" s="211"/>
      <c r="M39" s="211"/>
      <c r="N39" s="211"/>
      <c r="O39" s="211"/>
      <c r="Q39" s="14"/>
      <c r="R39" s="120"/>
      <c r="S39" s="120"/>
      <c r="T39" s="120"/>
      <c r="U39" s="120"/>
      <c r="V39" s="120"/>
      <c r="W39" s="120"/>
      <c r="X39" s="120"/>
      <c r="Y39" s="14"/>
      <c r="Z39" s="14"/>
    </row>
    <row r="40" spans="1:15" ht="15" customHeight="1">
      <c r="A40" s="60">
        <v>19</v>
      </c>
      <c r="B40" s="3"/>
      <c r="C40" s="238" t="s">
        <v>131</v>
      </c>
      <c r="D40" s="238"/>
      <c r="E40" s="238"/>
      <c r="F40" s="238"/>
      <c r="G40" s="238"/>
      <c r="H40" s="238"/>
      <c r="I40" s="238"/>
      <c r="J40" s="238"/>
      <c r="K40" s="238"/>
      <c r="L40" s="238"/>
      <c r="M40" s="238"/>
      <c r="N40" s="238"/>
      <c r="O40" s="238"/>
    </row>
    <row r="41" spans="1:15" ht="12" customHeight="1">
      <c r="A41" s="3"/>
      <c r="B41" s="3"/>
      <c r="C41" s="11"/>
      <c r="D41" s="11"/>
      <c r="E41" s="11"/>
      <c r="F41" s="11"/>
      <c r="G41" s="11"/>
      <c r="H41" s="11"/>
      <c r="I41" s="11"/>
      <c r="J41" s="11"/>
      <c r="K41" s="11"/>
      <c r="L41" s="11"/>
      <c r="M41" s="11"/>
      <c r="N41" s="11"/>
      <c r="O41" s="11"/>
    </row>
    <row r="42" spans="1:15" ht="14.25" customHeight="1">
      <c r="A42" s="14"/>
      <c r="B42" s="14"/>
      <c r="C42" s="235" t="s">
        <v>363</v>
      </c>
      <c r="D42" s="235"/>
      <c r="E42" s="235"/>
      <c r="F42" s="235"/>
      <c r="G42" s="235"/>
      <c r="H42" s="235"/>
      <c r="I42" s="235"/>
      <c r="J42" s="235"/>
      <c r="K42" s="235"/>
      <c r="L42" s="235"/>
      <c r="M42" s="235"/>
      <c r="N42" s="235"/>
      <c r="O42" s="235"/>
    </row>
    <row r="43" spans="1:15" ht="14.25" customHeight="1">
      <c r="A43" s="14"/>
      <c r="B43" s="14"/>
      <c r="C43" s="4"/>
      <c r="D43" s="142"/>
      <c r="E43" s="142"/>
      <c r="F43" s="142"/>
      <c r="G43" s="142"/>
      <c r="H43" s="142"/>
      <c r="I43" s="142"/>
      <c r="J43" s="142"/>
      <c r="K43" s="142"/>
      <c r="L43" s="142"/>
      <c r="M43" s="142"/>
      <c r="N43" s="142"/>
      <c r="O43" s="142"/>
    </row>
    <row r="44" spans="1:17" ht="14.25" customHeight="1">
      <c r="A44" s="60">
        <v>20</v>
      </c>
      <c r="B44" s="3"/>
      <c r="C44" s="3" t="s">
        <v>2</v>
      </c>
      <c r="D44" s="3"/>
      <c r="M44" s="31"/>
      <c r="Q44" s="3"/>
    </row>
    <row r="45" spans="1:13" ht="14.25" customHeight="1">
      <c r="A45" s="3"/>
      <c r="B45" s="3"/>
      <c r="C45" s="3"/>
      <c r="D45" s="3"/>
      <c r="I45" s="21"/>
      <c r="J45" s="21"/>
      <c r="K45" s="21"/>
      <c r="M45" s="31"/>
    </row>
    <row r="46" spans="1:32" ht="14.25" customHeight="1">
      <c r="A46" s="3"/>
      <c r="B46" s="3"/>
      <c r="D46" s="12"/>
      <c r="E46" s="13"/>
      <c r="F46" s="13"/>
      <c r="I46" s="246" t="s">
        <v>291</v>
      </c>
      <c r="J46" s="246"/>
      <c r="K46" s="246"/>
      <c r="M46" s="246" t="s">
        <v>292</v>
      </c>
      <c r="N46" s="246"/>
      <c r="O46" s="246"/>
      <c r="Q46" s="128"/>
      <c r="R46" s="128"/>
      <c r="S46" s="128"/>
      <c r="T46" s="128"/>
      <c r="U46" s="129"/>
      <c r="V46" s="129"/>
      <c r="W46" s="21"/>
      <c r="X46" s="21"/>
      <c r="Y46" s="291"/>
      <c r="Z46" s="291"/>
      <c r="AA46" s="291"/>
      <c r="AB46" s="21"/>
      <c r="AC46" s="289"/>
      <c r="AD46" s="289"/>
      <c r="AE46" s="289"/>
      <c r="AF46" s="290"/>
    </row>
    <row r="47" spans="1:32" ht="14.25" customHeight="1">
      <c r="A47" s="3"/>
      <c r="B47" s="3"/>
      <c r="C47" s="12"/>
      <c r="D47" s="12"/>
      <c r="E47" s="13"/>
      <c r="F47" s="13"/>
      <c r="G47" s="7"/>
      <c r="H47" s="7"/>
      <c r="I47" s="6" t="s">
        <v>32</v>
      </c>
      <c r="K47" s="6" t="s">
        <v>66</v>
      </c>
      <c r="L47" s="7"/>
      <c r="M47" s="6" t="s">
        <v>32</v>
      </c>
      <c r="O47" s="6" t="s">
        <v>66</v>
      </c>
      <c r="Q47" s="128"/>
      <c r="R47" s="128"/>
      <c r="S47" s="128"/>
      <c r="T47" s="128"/>
      <c r="U47" s="129"/>
      <c r="V47" s="129"/>
      <c r="W47" s="130"/>
      <c r="X47" s="130"/>
      <c r="Y47" s="130"/>
      <c r="Z47" s="131"/>
      <c r="AA47" s="130"/>
      <c r="AB47" s="130"/>
      <c r="AC47" s="130"/>
      <c r="AD47" s="17"/>
      <c r="AE47" s="21"/>
      <c r="AF47" s="130"/>
    </row>
    <row r="48" spans="1:32" ht="14.25" customHeight="1">
      <c r="A48" s="3"/>
      <c r="B48" s="3"/>
      <c r="C48" s="12"/>
      <c r="D48" s="12"/>
      <c r="E48" s="13"/>
      <c r="F48" s="13"/>
      <c r="G48" s="7"/>
      <c r="H48" s="7"/>
      <c r="I48" s="6" t="s">
        <v>67</v>
      </c>
      <c r="K48" s="6" t="s">
        <v>67</v>
      </c>
      <c r="L48" s="7"/>
      <c r="M48" s="6" t="s">
        <v>67</v>
      </c>
      <c r="O48" s="6" t="s">
        <v>67</v>
      </c>
      <c r="Q48" s="128"/>
      <c r="R48" s="128"/>
      <c r="S48" s="128"/>
      <c r="T48" s="128"/>
      <c r="U48" s="129"/>
      <c r="V48" s="129"/>
      <c r="W48" s="130"/>
      <c r="X48" s="130"/>
      <c r="Y48" s="130"/>
      <c r="Z48" s="131"/>
      <c r="AA48" s="130"/>
      <c r="AB48" s="130"/>
      <c r="AC48" s="130"/>
      <c r="AD48" s="17"/>
      <c r="AE48" s="21"/>
      <c r="AF48" s="130"/>
    </row>
    <row r="49" spans="1:32" ht="14.25" customHeight="1">
      <c r="A49" s="3"/>
      <c r="B49" s="3"/>
      <c r="C49" s="12"/>
      <c r="D49" s="12"/>
      <c r="E49" s="13"/>
      <c r="F49" s="13"/>
      <c r="G49" s="7"/>
      <c r="H49" s="7"/>
      <c r="I49" s="6"/>
      <c r="K49" s="6"/>
      <c r="L49" s="7"/>
      <c r="M49" s="6" t="s">
        <v>293</v>
      </c>
      <c r="O49" s="6" t="s">
        <v>293</v>
      </c>
      <c r="Q49" s="128"/>
      <c r="R49" s="128"/>
      <c r="S49" s="128"/>
      <c r="T49" s="128"/>
      <c r="U49" s="129"/>
      <c r="V49" s="129"/>
      <c r="W49" s="130"/>
      <c r="X49" s="130"/>
      <c r="Y49" s="130"/>
      <c r="Z49" s="131"/>
      <c r="AA49" s="130"/>
      <c r="AB49" s="130"/>
      <c r="AC49" s="130"/>
      <c r="AD49" s="17"/>
      <c r="AE49" s="21"/>
      <c r="AF49" s="130"/>
    </row>
    <row r="50" spans="3:32" ht="14.25" customHeight="1">
      <c r="C50" s="12"/>
      <c r="D50" s="12"/>
      <c r="E50" s="6"/>
      <c r="F50" s="6"/>
      <c r="G50" s="7"/>
      <c r="H50" s="7"/>
      <c r="I50" s="6" t="s">
        <v>3</v>
      </c>
      <c r="J50" s="164"/>
      <c r="K50" s="6" t="s">
        <v>3</v>
      </c>
      <c r="L50" s="6"/>
      <c r="M50" s="6" t="s">
        <v>3</v>
      </c>
      <c r="N50" s="164"/>
      <c r="O50" s="6" t="s">
        <v>3</v>
      </c>
      <c r="Q50" s="128"/>
      <c r="R50" s="128"/>
      <c r="S50" s="128"/>
      <c r="T50" s="128"/>
      <c r="U50" s="17"/>
      <c r="V50" s="17"/>
      <c r="W50" s="130"/>
      <c r="X50" s="130"/>
      <c r="Y50" s="130"/>
      <c r="Z50" s="17"/>
      <c r="AA50" s="130"/>
      <c r="AB50" s="130"/>
      <c r="AC50" s="130"/>
      <c r="AD50" s="17"/>
      <c r="AE50" s="21"/>
      <c r="AF50" s="130"/>
    </row>
    <row r="51" spans="3:32" ht="14.25" customHeight="1">
      <c r="C51" s="12"/>
      <c r="D51" s="12"/>
      <c r="E51" s="4"/>
      <c r="F51" s="4"/>
      <c r="G51" s="4"/>
      <c r="H51" s="4"/>
      <c r="I51" s="4"/>
      <c r="K51" s="17"/>
      <c r="L51" s="4"/>
      <c r="M51" s="4"/>
      <c r="O51" s="17"/>
      <c r="Q51" s="128"/>
      <c r="R51" s="128"/>
      <c r="S51" s="128"/>
      <c r="T51" s="128"/>
      <c r="U51" s="32"/>
      <c r="V51" s="32"/>
      <c r="W51" s="32"/>
      <c r="X51" s="32"/>
      <c r="Y51" s="33"/>
      <c r="Z51" s="32"/>
      <c r="AA51" s="17"/>
      <c r="AB51" s="32"/>
      <c r="AC51" s="32"/>
      <c r="AD51" s="17"/>
      <c r="AE51" s="21"/>
      <c r="AF51" s="17"/>
    </row>
    <row r="52" spans="3:32" ht="14.25" customHeight="1">
      <c r="C52" s="239" t="s">
        <v>32</v>
      </c>
      <c r="D52" s="239"/>
      <c r="E52" s="32"/>
      <c r="F52" s="32"/>
      <c r="G52" s="34"/>
      <c r="H52" s="34"/>
      <c r="I52" s="34">
        <f>M52-6724</f>
        <v>4396</v>
      </c>
      <c r="J52" s="35"/>
      <c r="K52" s="34">
        <v>2800</v>
      </c>
      <c r="L52" s="34"/>
      <c r="M52" s="34">
        <v>11120</v>
      </c>
      <c r="N52" s="35"/>
      <c r="O52" s="34">
        <v>8221</v>
      </c>
      <c r="Q52" s="288"/>
      <c r="R52" s="288"/>
      <c r="S52" s="288"/>
      <c r="T52" s="288"/>
      <c r="U52" s="288"/>
      <c r="V52" s="32" t="e">
        <f>9460-#REF!</f>
        <v>#REF!</v>
      </c>
      <c r="W52" s="34"/>
      <c r="X52" s="34"/>
      <c r="Y52" s="34"/>
      <c r="Z52" s="32"/>
      <c r="AA52" s="35"/>
      <c r="AB52" s="34"/>
      <c r="AC52" s="34"/>
      <c r="AD52" s="130"/>
      <c r="AE52" s="35"/>
      <c r="AF52" s="35"/>
    </row>
    <row r="53" spans="3:32" ht="14.25" customHeight="1">
      <c r="C53" s="239" t="s">
        <v>33</v>
      </c>
      <c r="D53" s="239"/>
      <c r="E53" s="32"/>
      <c r="F53" s="32"/>
      <c r="G53" s="34"/>
      <c r="H53" s="34"/>
      <c r="I53" s="34">
        <f>M53+657</f>
        <v>-1022</v>
      </c>
      <c r="J53" s="35"/>
      <c r="K53" s="34">
        <v>-1689</v>
      </c>
      <c r="L53" s="34"/>
      <c r="M53" s="34">
        <v>-1679</v>
      </c>
      <c r="N53" s="35"/>
      <c r="O53" s="34">
        <v>-2852</v>
      </c>
      <c r="Q53" s="288"/>
      <c r="R53" s="288"/>
      <c r="S53" s="288"/>
      <c r="T53" s="288"/>
      <c r="U53" s="288"/>
      <c r="V53" s="32">
        <v>-3419</v>
      </c>
      <c r="W53" s="34"/>
      <c r="X53" s="34"/>
      <c r="Y53" s="34"/>
      <c r="Z53" s="32"/>
      <c r="AA53" s="35"/>
      <c r="AB53" s="34"/>
      <c r="AC53" s="34"/>
      <c r="AD53" s="130"/>
      <c r="AE53" s="35"/>
      <c r="AF53" s="35"/>
    </row>
    <row r="54" spans="3:32" ht="14.25" customHeight="1">
      <c r="C54" s="239"/>
      <c r="D54" s="239"/>
      <c r="E54" s="239"/>
      <c r="F54" s="32"/>
      <c r="G54" s="34"/>
      <c r="H54" s="34"/>
      <c r="I54" s="34"/>
      <c r="J54" s="35"/>
      <c r="K54" s="34"/>
      <c r="L54" s="34"/>
      <c r="M54" s="34"/>
      <c r="N54" s="35"/>
      <c r="O54" s="34"/>
      <c r="Q54" s="288"/>
      <c r="R54" s="288"/>
      <c r="S54" s="288"/>
      <c r="T54" s="288"/>
      <c r="U54" s="288"/>
      <c r="V54" s="32"/>
      <c r="W54" s="34"/>
      <c r="X54" s="34"/>
      <c r="Y54" s="34"/>
      <c r="Z54" s="32"/>
      <c r="AA54" s="35"/>
      <c r="AB54" s="34"/>
      <c r="AC54" s="34"/>
      <c r="AD54" s="130"/>
      <c r="AE54" s="35"/>
      <c r="AF54" s="35"/>
    </row>
    <row r="55" spans="3:32" ht="14.25" customHeight="1" thickBot="1">
      <c r="C55" s="36"/>
      <c r="D55" s="36"/>
      <c r="E55" s="37"/>
      <c r="F55" s="37"/>
      <c r="G55" s="38"/>
      <c r="H55" s="38"/>
      <c r="I55" s="127">
        <f>SUM(I52:I54)</f>
        <v>3374</v>
      </c>
      <c r="J55" s="148"/>
      <c r="K55" s="127">
        <f>SUM(K52:K54)</f>
        <v>1111</v>
      </c>
      <c r="L55" s="58"/>
      <c r="M55" s="127">
        <f>SUM(M52:M54)</f>
        <v>9441</v>
      </c>
      <c r="N55" s="148"/>
      <c r="O55" s="127">
        <f>SUM(O52:O54)</f>
        <v>5369</v>
      </c>
      <c r="Q55" s="37"/>
      <c r="R55" s="39">
        <f>M55+PL!J33</f>
        <v>0</v>
      </c>
      <c r="S55" s="37"/>
      <c r="T55" s="37"/>
      <c r="U55" s="37"/>
      <c r="V55" s="37"/>
      <c r="W55" s="38"/>
      <c r="X55" s="38"/>
      <c r="Y55" s="38"/>
      <c r="Z55" s="37"/>
      <c r="AA55" s="39"/>
      <c r="AB55" s="38"/>
      <c r="AC55" s="38"/>
      <c r="AD55" s="40"/>
      <c r="AE55" s="37"/>
      <c r="AF55" s="39"/>
    </row>
    <row r="56" spans="3:32" ht="14.25" customHeight="1">
      <c r="C56" s="36"/>
      <c r="D56" s="36"/>
      <c r="E56" s="37"/>
      <c r="F56" s="37"/>
      <c r="G56" s="38"/>
      <c r="H56" s="38"/>
      <c r="I56" s="154">
        <f>PL!F33+I55</f>
        <v>0</v>
      </c>
      <c r="J56" s="156"/>
      <c r="K56" s="154">
        <f>PL!H33+K55</f>
        <v>0</v>
      </c>
      <c r="L56" s="155"/>
      <c r="M56" s="154">
        <f>PL!J33+M55</f>
        <v>0</v>
      </c>
      <c r="N56" s="156"/>
      <c r="O56" s="154">
        <f>PL!L33+O55</f>
        <v>0</v>
      </c>
      <c r="Q56" s="37"/>
      <c r="R56" s="37"/>
      <c r="S56" s="37"/>
      <c r="T56" s="37"/>
      <c r="U56" s="37"/>
      <c r="V56" s="37"/>
      <c r="W56" s="38"/>
      <c r="X56" s="38"/>
      <c r="Y56" s="38"/>
      <c r="Z56" s="37"/>
      <c r="AA56" s="39"/>
      <c r="AB56" s="38"/>
      <c r="AC56" s="38"/>
      <c r="AD56" s="40"/>
      <c r="AE56" s="37"/>
      <c r="AF56" s="39"/>
    </row>
    <row r="57" spans="3:32" ht="54.75" customHeight="1">
      <c r="C57" s="235" t="s">
        <v>303</v>
      </c>
      <c r="D57" s="235"/>
      <c r="E57" s="235"/>
      <c r="F57" s="235"/>
      <c r="G57" s="235"/>
      <c r="H57" s="235"/>
      <c r="I57" s="235"/>
      <c r="J57" s="235"/>
      <c r="K57" s="235"/>
      <c r="L57" s="235"/>
      <c r="M57" s="235"/>
      <c r="N57" s="235"/>
      <c r="O57" s="235"/>
      <c r="Q57" s="37"/>
      <c r="R57" s="37"/>
      <c r="S57" s="37"/>
      <c r="T57" s="37"/>
      <c r="U57" s="37"/>
      <c r="V57" s="37"/>
      <c r="W57" s="38"/>
      <c r="X57" s="38"/>
      <c r="Y57" s="38"/>
      <c r="Z57" s="37"/>
      <c r="AA57" s="39"/>
      <c r="AB57" s="38"/>
      <c r="AC57" s="38"/>
      <c r="AD57" s="40"/>
      <c r="AE57" s="37"/>
      <c r="AF57" s="39"/>
    </row>
    <row r="58" spans="3:32" ht="14.25" customHeight="1">
      <c r="C58" s="36"/>
      <c r="D58" s="36"/>
      <c r="E58" s="37"/>
      <c r="F58" s="37"/>
      <c r="G58" s="38"/>
      <c r="H58" s="38"/>
      <c r="I58" s="38"/>
      <c r="J58" s="37"/>
      <c r="K58" s="39"/>
      <c r="L58" s="38"/>
      <c r="M58" s="38"/>
      <c r="N58" s="36"/>
      <c r="O58" s="39"/>
      <c r="Q58" s="37"/>
      <c r="R58" s="37"/>
      <c r="S58" s="37"/>
      <c r="T58" s="37"/>
      <c r="U58" s="37"/>
      <c r="V58" s="37"/>
      <c r="W58" s="38"/>
      <c r="X58" s="38"/>
      <c r="Y58" s="38"/>
      <c r="Z58" s="37"/>
      <c r="AA58" s="39"/>
      <c r="AB58" s="38"/>
      <c r="AC58" s="38"/>
      <c r="AD58" s="40"/>
      <c r="AE58" s="37"/>
      <c r="AF58" s="39"/>
    </row>
    <row r="59" spans="1:35" ht="14.25" customHeight="1">
      <c r="A59" s="3">
        <v>21</v>
      </c>
      <c r="B59" s="3"/>
      <c r="C59" s="15" t="s">
        <v>86</v>
      </c>
      <c r="Q59" s="15"/>
      <c r="R59" s="12"/>
      <c r="T59" s="14"/>
      <c r="V59" s="266"/>
      <c r="W59" s="282"/>
      <c r="X59" s="282"/>
      <c r="Y59" s="282"/>
      <c r="Z59" s="282"/>
      <c r="AA59" s="282"/>
      <c r="AB59" s="282"/>
      <c r="AC59" s="282"/>
      <c r="AD59" s="282"/>
      <c r="AE59" s="282"/>
      <c r="AF59" s="282"/>
      <c r="AG59" s="282"/>
      <c r="AH59" s="282"/>
      <c r="AI59" s="282"/>
    </row>
    <row r="60" spans="1:35" ht="14.25" customHeight="1">
      <c r="A60" s="60"/>
      <c r="B60" s="3"/>
      <c r="C60" s="15"/>
      <c r="Q60" s="15"/>
      <c r="R60" s="12"/>
      <c r="T60" s="14"/>
      <c r="V60" s="14"/>
      <c r="W60" s="81"/>
      <c r="X60" s="81"/>
      <c r="Y60" s="81"/>
      <c r="Z60" s="81"/>
      <c r="AA60" s="81"/>
      <c r="AB60" s="81"/>
      <c r="AC60" s="81"/>
      <c r="AD60" s="81"/>
      <c r="AE60" s="81"/>
      <c r="AF60" s="81"/>
      <c r="AG60" s="81"/>
      <c r="AH60" s="81"/>
      <c r="AI60" s="81"/>
    </row>
    <row r="61" spans="3:33" ht="26.25" customHeight="1">
      <c r="C61" s="258" t="s">
        <v>263</v>
      </c>
      <c r="D61" s="258"/>
      <c r="E61" s="258"/>
      <c r="F61" s="258"/>
      <c r="G61" s="258"/>
      <c r="H61" s="258"/>
      <c r="I61" s="258"/>
      <c r="J61" s="258"/>
      <c r="K61" s="258"/>
      <c r="L61" s="258"/>
      <c r="M61" s="258"/>
      <c r="N61" s="258"/>
      <c r="O61" s="258"/>
      <c r="R61" s="258"/>
      <c r="S61" s="258"/>
      <c r="T61" s="258"/>
      <c r="U61" s="258"/>
      <c r="V61" s="258"/>
      <c r="W61" s="258"/>
      <c r="X61" s="258"/>
      <c r="Y61" s="258"/>
      <c r="Z61" s="258"/>
      <c r="AA61" s="258"/>
      <c r="AB61" s="258"/>
      <c r="AC61" s="258"/>
      <c r="AD61" s="258"/>
      <c r="AE61" s="258"/>
      <c r="AF61" s="258"/>
      <c r="AG61" s="258"/>
    </row>
    <row r="62" spans="3:33" ht="14.25" customHeight="1">
      <c r="C62" s="71"/>
      <c r="D62" s="71"/>
      <c r="E62" s="71"/>
      <c r="F62" s="71"/>
      <c r="G62" s="71"/>
      <c r="H62" s="71"/>
      <c r="I62" s="71"/>
      <c r="J62" s="71"/>
      <c r="K62" s="71"/>
      <c r="L62" s="71"/>
      <c r="M62" s="71"/>
      <c r="N62" s="71"/>
      <c r="O62" s="71"/>
      <c r="R62" s="71"/>
      <c r="S62" s="71"/>
      <c r="T62" s="71"/>
      <c r="U62" s="71"/>
      <c r="V62" s="71"/>
      <c r="W62" s="71"/>
      <c r="X62" s="71"/>
      <c r="Y62" s="71"/>
      <c r="Z62" s="71"/>
      <c r="AA62" s="71"/>
      <c r="AB62" s="71"/>
      <c r="AC62" s="71"/>
      <c r="AD62" s="71"/>
      <c r="AE62" s="71"/>
      <c r="AF62" s="71"/>
      <c r="AG62" s="71"/>
    </row>
    <row r="63" spans="1:35" ht="14.25" customHeight="1">
      <c r="A63" s="3">
        <v>22</v>
      </c>
      <c r="C63" s="238" t="s">
        <v>84</v>
      </c>
      <c r="D63" s="238"/>
      <c r="E63" s="238"/>
      <c r="F63" s="238"/>
      <c r="G63" s="238"/>
      <c r="H63" s="238"/>
      <c r="I63" s="238"/>
      <c r="J63" s="238"/>
      <c r="K63" s="238"/>
      <c r="L63" s="238"/>
      <c r="M63" s="238"/>
      <c r="N63" s="238"/>
      <c r="O63" s="238"/>
      <c r="R63" s="12"/>
      <c r="T63" s="14"/>
      <c r="V63" s="266"/>
      <c r="W63" s="282"/>
      <c r="X63" s="282"/>
      <c r="Y63" s="282"/>
      <c r="Z63" s="282"/>
      <c r="AA63" s="282"/>
      <c r="AB63" s="282"/>
      <c r="AC63" s="282"/>
      <c r="AD63" s="282"/>
      <c r="AE63" s="282"/>
      <c r="AF63" s="282"/>
      <c r="AG63" s="282"/>
      <c r="AH63" s="282"/>
      <c r="AI63" s="282"/>
    </row>
    <row r="64" spans="1:35" ht="14.25" customHeight="1">
      <c r="A64" s="3"/>
      <c r="B64" s="3"/>
      <c r="D64" s="242"/>
      <c r="E64" s="242"/>
      <c r="F64" s="242"/>
      <c r="G64" s="242"/>
      <c r="H64" s="242"/>
      <c r="I64" s="242"/>
      <c r="J64" s="242"/>
      <c r="K64" s="242"/>
      <c r="L64" s="242"/>
      <c r="M64" s="242"/>
      <c r="N64" s="242"/>
      <c r="O64" s="242"/>
      <c r="R64" s="12"/>
      <c r="T64" s="14"/>
      <c r="V64" s="14"/>
      <c r="W64" s="12"/>
      <c r="X64" s="12"/>
      <c r="Y64" s="12"/>
      <c r="Z64" s="12"/>
      <c r="AA64" s="12"/>
      <c r="AB64" s="12"/>
      <c r="AC64" s="12"/>
      <c r="AD64" s="12"/>
      <c r="AE64" s="12"/>
      <c r="AF64" s="12"/>
      <c r="AG64" s="12"/>
      <c r="AH64" s="12"/>
      <c r="AI64" s="12"/>
    </row>
    <row r="65" spans="1:35" ht="14.25" customHeight="1">
      <c r="A65" s="3"/>
      <c r="B65" s="3"/>
      <c r="C65" s="282" t="s">
        <v>85</v>
      </c>
      <c r="D65" s="282"/>
      <c r="E65" s="282"/>
      <c r="F65" s="282"/>
      <c r="G65" s="282"/>
      <c r="H65" s="282"/>
      <c r="I65" s="282"/>
      <c r="J65" s="282"/>
      <c r="K65" s="282"/>
      <c r="L65" s="282"/>
      <c r="M65" s="282"/>
      <c r="N65" s="282"/>
      <c r="O65" s="282"/>
      <c r="R65" s="12"/>
      <c r="T65" s="14"/>
      <c r="V65" s="14"/>
      <c r="W65" s="12"/>
      <c r="X65" s="12"/>
      <c r="Y65" s="12"/>
      <c r="Z65" s="12"/>
      <c r="AA65" s="12"/>
      <c r="AB65" s="12"/>
      <c r="AC65" s="12"/>
      <c r="AD65" s="12"/>
      <c r="AE65" s="12"/>
      <c r="AF65" s="12"/>
      <c r="AG65" s="12"/>
      <c r="AH65" s="12"/>
      <c r="AI65" s="12"/>
    </row>
    <row r="66" spans="7:35" ht="14.25" customHeight="1">
      <c r="G66" s="41"/>
      <c r="I66" s="30"/>
      <c r="K66" s="24"/>
      <c r="L66" s="3"/>
      <c r="M66" s="24"/>
      <c r="N66" s="3"/>
      <c r="O66" s="24"/>
      <c r="R66" s="12"/>
      <c r="T66" s="14"/>
      <c r="V66" s="14"/>
      <c r="W66" s="81"/>
      <c r="X66" s="81"/>
      <c r="Y66" s="81"/>
      <c r="Z66" s="81"/>
      <c r="AA66" s="81"/>
      <c r="AB66" s="81"/>
      <c r="AC66" s="81"/>
      <c r="AD66" s="81"/>
      <c r="AE66" s="81"/>
      <c r="AF66" s="81"/>
      <c r="AG66" s="81"/>
      <c r="AH66" s="81"/>
      <c r="AI66" s="81"/>
    </row>
    <row r="67" spans="1:35" s="3" customFormat="1" ht="14.25" customHeight="1">
      <c r="A67" s="3">
        <v>23</v>
      </c>
      <c r="C67" s="3" t="s">
        <v>38</v>
      </c>
      <c r="E67" s="43"/>
      <c r="F67" s="43"/>
      <c r="G67" s="43"/>
      <c r="H67" s="43"/>
      <c r="I67" s="43"/>
      <c r="J67" s="43"/>
      <c r="K67" s="43"/>
      <c r="L67" s="43"/>
      <c r="M67" s="43"/>
      <c r="R67" s="266"/>
      <c r="S67" s="266"/>
      <c r="T67" s="266"/>
      <c r="U67" s="266"/>
      <c r="V67" s="266"/>
      <c r="W67" s="266"/>
      <c r="X67" s="266"/>
      <c r="Y67" s="266"/>
      <c r="Z67" s="266"/>
      <c r="AA67" s="266"/>
      <c r="AB67" s="266"/>
      <c r="AC67" s="266"/>
      <c r="AD67" s="266"/>
      <c r="AE67" s="266"/>
      <c r="AF67" s="266"/>
      <c r="AG67" s="266"/>
      <c r="AH67" s="266"/>
      <c r="AI67" s="266"/>
    </row>
    <row r="68" spans="5:35" s="3" customFormat="1" ht="10.5" customHeight="1">
      <c r="E68" s="43"/>
      <c r="F68" s="43"/>
      <c r="G68" s="43"/>
      <c r="H68" s="43"/>
      <c r="I68" s="43"/>
      <c r="J68" s="43"/>
      <c r="K68" s="43"/>
      <c r="L68" s="43"/>
      <c r="M68" s="43"/>
      <c r="R68" s="14"/>
      <c r="S68" s="14"/>
      <c r="T68" s="14"/>
      <c r="U68" s="14"/>
      <c r="V68" s="14"/>
      <c r="W68" s="14"/>
      <c r="X68" s="14"/>
      <c r="Y68" s="14"/>
      <c r="Z68" s="14"/>
      <c r="AA68" s="14"/>
      <c r="AB68" s="14"/>
      <c r="AC68" s="14"/>
      <c r="AD68" s="14"/>
      <c r="AE68" s="14"/>
      <c r="AF68" s="14"/>
      <c r="AG68" s="14"/>
      <c r="AH68" s="14"/>
      <c r="AI68" s="14"/>
    </row>
    <row r="69" spans="3:35" s="3" customFormat="1" ht="63" customHeight="1">
      <c r="C69" s="269" t="s">
        <v>336</v>
      </c>
      <c r="D69" s="269"/>
      <c r="E69" s="269"/>
      <c r="F69" s="269"/>
      <c r="G69" s="269"/>
      <c r="H69" s="269"/>
      <c r="I69" s="269"/>
      <c r="J69" s="269"/>
      <c r="K69" s="269"/>
      <c r="L69" s="269"/>
      <c r="M69" s="269"/>
      <c r="N69" s="269"/>
      <c r="O69" s="269"/>
      <c r="Q69" s="11"/>
      <c r="AB69" s="4"/>
      <c r="AC69" s="4"/>
      <c r="AD69" s="4"/>
      <c r="AE69" s="4"/>
      <c r="AF69" s="4"/>
      <c r="AG69" s="14"/>
      <c r="AH69" s="14"/>
      <c r="AI69" s="14"/>
    </row>
    <row r="70" spans="3:35" s="3" customFormat="1" ht="14.25" customHeight="1">
      <c r="C70" s="10"/>
      <c r="D70" s="32"/>
      <c r="E70" s="32"/>
      <c r="F70" s="32"/>
      <c r="G70" s="32"/>
      <c r="H70" s="32"/>
      <c r="I70" s="32"/>
      <c r="J70" s="32"/>
      <c r="K70" s="32"/>
      <c r="L70" s="32"/>
      <c r="M70" s="32"/>
      <c r="N70" s="32"/>
      <c r="O70" s="32"/>
      <c r="Q70" s="11"/>
      <c r="AB70" s="4"/>
      <c r="AC70" s="4"/>
      <c r="AD70" s="4"/>
      <c r="AE70" s="4"/>
      <c r="AF70" s="4"/>
      <c r="AG70" s="14"/>
      <c r="AH70" s="14"/>
      <c r="AI70" s="14"/>
    </row>
    <row r="71" spans="1:35" ht="14.25" customHeight="1">
      <c r="A71" s="3">
        <v>24</v>
      </c>
      <c r="B71" s="3"/>
      <c r="C71" s="3" t="s">
        <v>22</v>
      </c>
      <c r="D71" s="3"/>
      <c r="R71" s="12"/>
      <c r="T71" s="14"/>
      <c r="V71" s="266"/>
      <c r="W71" s="282"/>
      <c r="X71" s="282"/>
      <c r="Y71" s="282"/>
      <c r="Z71" s="282"/>
      <c r="AA71" s="282"/>
      <c r="AB71" s="282"/>
      <c r="AC71" s="282"/>
      <c r="AD71" s="282"/>
      <c r="AE71" s="282"/>
      <c r="AF71" s="282"/>
      <c r="AG71" s="282"/>
      <c r="AH71" s="282"/>
      <c r="AI71" s="282"/>
    </row>
    <row r="72" spans="1:35" ht="14.25" customHeight="1">
      <c r="A72" s="3"/>
      <c r="B72" s="3"/>
      <c r="C72" s="3"/>
      <c r="D72" s="3"/>
      <c r="R72" s="12"/>
      <c r="T72" s="14"/>
      <c r="V72" s="14"/>
      <c r="W72" s="81"/>
      <c r="X72" s="81"/>
      <c r="Y72" s="81"/>
      <c r="Z72" s="81"/>
      <c r="AA72" s="81"/>
      <c r="AB72" s="81"/>
      <c r="AC72" s="81"/>
      <c r="AD72" s="81"/>
      <c r="AE72" s="81"/>
      <c r="AF72" s="81"/>
      <c r="AG72" s="81"/>
      <c r="AH72" s="81"/>
      <c r="AI72" s="81"/>
    </row>
    <row r="73" spans="1:35" ht="30.75" customHeight="1">
      <c r="A73" s="3"/>
      <c r="B73" s="3"/>
      <c r="C73" s="235" t="s">
        <v>295</v>
      </c>
      <c r="D73" s="235"/>
      <c r="E73" s="235"/>
      <c r="F73" s="235"/>
      <c r="G73" s="235"/>
      <c r="H73" s="235"/>
      <c r="I73" s="235"/>
      <c r="J73" s="235"/>
      <c r="K73" s="235"/>
      <c r="L73" s="235"/>
      <c r="M73" s="235"/>
      <c r="N73" s="235"/>
      <c r="O73" s="235"/>
      <c r="R73" s="12"/>
      <c r="T73" s="14"/>
      <c r="V73" s="14"/>
      <c r="W73" s="81"/>
      <c r="X73" s="81"/>
      <c r="Y73" s="81"/>
      <c r="Z73" s="81"/>
      <c r="AA73" s="81"/>
      <c r="AB73" s="81"/>
      <c r="AC73" s="81"/>
      <c r="AD73" s="81"/>
      <c r="AE73" s="81"/>
      <c r="AF73" s="81"/>
      <c r="AG73" s="81"/>
      <c r="AH73" s="81"/>
      <c r="AI73" s="81"/>
    </row>
    <row r="74" spans="1:35" ht="14.25" customHeight="1">
      <c r="A74" s="3"/>
      <c r="B74" s="3"/>
      <c r="C74" s="3"/>
      <c r="D74" s="3"/>
      <c r="M74" s="6" t="s">
        <v>103</v>
      </c>
      <c r="O74" s="6" t="s">
        <v>103</v>
      </c>
      <c r="R74" s="12"/>
      <c r="T74" s="14"/>
      <c r="V74" s="14"/>
      <c r="W74" s="81"/>
      <c r="X74" s="81"/>
      <c r="Y74" s="81"/>
      <c r="Z74" s="81"/>
      <c r="AA74" s="81"/>
      <c r="AB74" s="81"/>
      <c r="AC74" s="81"/>
      <c r="AD74" s="81"/>
      <c r="AE74" s="81"/>
      <c r="AF74" s="81"/>
      <c r="AG74" s="81"/>
      <c r="AH74" s="81"/>
      <c r="AI74" s="81"/>
    </row>
    <row r="75" spans="1:35" ht="14.25" customHeight="1">
      <c r="A75" s="3"/>
      <c r="B75" s="3"/>
      <c r="C75" s="3"/>
      <c r="D75" s="3"/>
      <c r="M75" s="6" t="s">
        <v>294</v>
      </c>
      <c r="O75" s="6" t="s">
        <v>161</v>
      </c>
      <c r="R75" s="12"/>
      <c r="T75" s="14"/>
      <c r="V75" s="14"/>
      <c r="W75" s="81"/>
      <c r="X75" s="81"/>
      <c r="Y75" s="81"/>
      <c r="Z75" s="81"/>
      <c r="AA75" s="81"/>
      <c r="AB75" s="81"/>
      <c r="AC75" s="81"/>
      <c r="AD75" s="81"/>
      <c r="AE75" s="81"/>
      <c r="AF75" s="81"/>
      <c r="AG75" s="81"/>
      <c r="AH75" s="81"/>
      <c r="AI75" s="81"/>
    </row>
    <row r="76" spans="1:35" ht="14.25" customHeight="1">
      <c r="A76" s="3"/>
      <c r="B76" s="3"/>
      <c r="C76" s="3"/>
      <c r="D76" s="3"/>
      <c r="M76" s="6" t="s">
        <v>3</v>
      </c>
      <c r="O76" s="6" t="s">
        <v>3</v>
      </c>
      <c r="R76" s="12"/>
      <c r="T76" s="14"/>
      <c r="V76" s="14"/>
      <c r="W76" s="81"/>
      <c r="X76" s="81"/>
      <c r="Y76" s="81"/>
      <c r="Z76" s="81"/>
      <c r="AA76" s="81"/>
      <c r="AB76" s="81"/>
      <c r="AC76" s="81"/>
      <c r="AD76" s="81"/>
      <c r="AE76" s="81"/>
      <c r="AF76" s="81"/>
      <c r="AG76" s="81"/>
      <c r="AH76" s="81"/>
      <c r="AI76" s="81"/>
    </row>
    <row r="77" spans="1:35" ht="14.25" customHeight="1">
      <c r="A77" s="3"/>
      <c r="B77" s="3"/>
      <c r="C77" s="3" t="s">
        <v>111</v>
      </c>
      <c r="D77" s="3"/>
      <c r="M77" s="4"/>
      <c r="O77" s="17"/>
      <c r="R77" s="12"/>
      <c r="T77" s="14"/>
      <c r="V77" s="14"/>
      <c r="W77" s="81"/>
      <c r="X77" s="81"/>
      <c r="Y77" s="81"/>
      <c r="Z77" s="81"/>
      <c r="AA77" s="81"/>
      <c r="AB77" s="81"/>
      <c r="AC77" s="81"/>
      <c r="AD77" s="81"/>
      <c r="AE77" s="81"/>
      <c r="AF77" s="81"/>
      <c r="AG77" s="81"/>
      <c r="AH77" s="81"/>
      <c r="AI77" s="81"/>
    </row>
    <row r="78" spans="1:35" ht="14.25" customHeight="1">
      <c r="A78" s="3"/>
      <c r="B78" s="3"/>
      <c r="C78" s="3" t="s">
        <v>129</v>
      </c>
      <c r="D78" s="3"/>
      <c r="M78" s="4"/>
      <c r="O78" s="17"/>
      <c r="R78" s="12"/>
      <c r="T78" s="14"/>
      <c r="V78" s="14"/>
      <c r="W78" s="81"/>
      <c r="X78" s="81"/>
      <c r="Y78" s="81"/>
      <c r="Z78" s="81"/>
      <c r="AA78" s="81"/>
      <c r="AB78" s="81"/>
      <c r="AC78" s="81"/>
      <c r="AD78" s="81"/>
      <c r="AE78" s="81"/>
      <c r="AF78" s="81"/>
      <c r="AG78" s="81"/>
      <c r="AH78" s="81"/>
      <c r="AI78" s="81"/>
    </row>
    <row r="79" spans="1:35" ht="14.25" customHeight="1">
      <c r="A79" s="3"/>
      <c r="B79" s="3"/>
      <c r="C79" s="2" t="s">
        <v>108</v>
      </c>
      <c r="D79" s="3"/>
      <c r="M79" s="4"/>
      <c r="O79" s="17"/>
      <c r="R79" s="12"/>
      <c r="T79" s="14"/>
      <c r="V79" s="14"/>
      <c r="W79" s="81"/>
      <c r="X79" s="81"/>
      <c r="Y79" s="81"/>
      <c r="Z79" s="81"/>
      <c r="AA79" s="81"/>
      <c r="AB79" s="81"/>
      <c r="AC79" s="81"/>
      <c r="AD79" s="81"/>
      <c r="AE79" s="81"/>
      <c r="AF79" s="81"/>
      <c r="AG79" s="81"/>
      <c r="AH79" s="81"/>
      <c r="AI79" s="81"/>
    </row>
    <row r="80" spans="1:35" ht="14.25" customHeight="1">
      <c r="A80" s="3"/>
      <c r="B80" s="3"/>
      <c r="D80" s="2" t="s">
        <v>109</v>
      </c>
      <c r="M80" s="23">
        <f>'BS'!C33-M83</f>
        <v>15254</v>
      </c>
      <c r="N80" s="35"/>
      <c r="O80" s="23">
        <v>15254</v>
      </c>
      <c r="R80" s="12"/>
      <c r="T80" s="14"/>
      <c r="V80" s="14"/>
      <c r="W80" s="81"/>
      <c r="X80" s="81"/>
      <c r="Y80" s="81"/>
      <c r="Z80" s="81"/>
      <c r="AA80" s="81"/>
      <c r="AB80" s="81"/>
      <c r="AC80" s="81"/>
      <c r="AD80" s="81"/>
      <c r="AE80" s="81"/>
      <c r="AF80" s="81"/>
      <c r="AG80" s="81"/>
      <c r="AH80" s="81"/>
      <c r="AI80" s="81"/>
    </row>
    <row r="81" spans="1:35" ht="14.25" customHeight="1">
      <c r="A81" s="3"/>
      <c r="B81" s="3"/>
      <c r="M81" s="23"/>
      <c r="N81" s="35"/>
      <c r="O81" s="23"/>
      <c r="R81" s="12"/>
      <c r="T81" s="14"/>
      <c r="V81" s="14"/>
      <c r="W81" s="81"/>
      <c r="X81" s="81"/>
      <c r="Y81" s="81"/>
      <c r="Z81" s="81"/>
      <c r="AA81" s="81"/>
      <c r="AB81" s="81"/>
      <c r="AC81" s="81"/>
      <c r="AD81" s="81"/>
      <c r="AE81" s="81"/>
      <c r="AF81" s="81"/>
      <c r="AG81" s="81"/>
      <c r="AH81" s="81"/>
      <c r="AI81" s="81"/>
    </row>
    <row r="82" spans="1:35" ht="14.25" customHeight="1">
      <c r="A82" s="3"/>
      <c r="B82" s="3"/>
      <c r="C82" s="2" t="s">
        <v>150</v>
      </c>
      <c r="M82" s="23"/>
      <c r="N82" s="35"/>
      <c r="O82" s="23"/>
      <c r="R82" s="12"/>
      <c r="T82" s="14"/>
      <c r="V82" s="14"/>
      <c r="W82" s="81"/>
      <c r="X82" s="81"/>
      <c r="Y82" s="81"/>
      <c r="Z82" s="81"/>
      <c r="AA82" s="81"/>
      <c r="AB82" s="81"/>
      <c r="AC82" s="81"/>
      <c r="AD82" s="81"/>
      <c r="AE82" s="81"/>
      <c r="AF82" s="81"/>
      <c r="AG82" s="81"/>
      <c r="AH82" s="81"/>
      <c r="AI82" s="81"/>
    </row>
    <row r="83" spans="1:35" ht="14.25" customHeight="1">
      <c r="A83" s="3"/>
      <c r="B83" s="3"/>
      <c r="D83" s="2" t="s">
        <v>151</v>
      </c>
      <c r="M83" s="23">
        <f>80000</f>
        <v>80000</v>
      </c>
      <c r="N83" s="35"/>
      <c r="O83" s="23">
        <v>80000</v>
      </c>
      <c r="R83" s="12"/>
      <c r="T83" s="14"/>
      <c r="V83" s="14"/>
      <c r="W83" s="81"/>
      <c r="X83" s="81"/>
      <c r="Y83" s="81"/>
      <c r="Z83" s="81"/>
      <c r="AA83" s="81"/>
      <c r="AB83" s="81"/>
      <c r="AC83" s="81"/>
      <c r="AD83" s="81"/>
      <c r="AE83" s="81"/>
      <c r="AF83" s="81"/>
      <c r="AG83" s="81"/>
      <c r="AH83" s="81"/>
      <c r="AI83" s="81"/>
    </row>
    <row r="84" spans="1:35" ht="14.25" customHeight="1">
      <c r="A84" s="3"/>
      <c r="B84" s="3"/>
      <c r="M84" s="23"/>
      <c r="N84" s="35"/>
      <c r="O84" s="23"/>
      <c r="R84" s="12"/>
      <c r="T84" s="14"/>
      <c r="V84" s="14"/>
      <c r="W84" s="81"/>
      <c r="X84" s="81"/>
      <c r="Y84" s="81"/>
      <c r="Z84" s="81"/>
      <c r="AA84" s="81"/>
      <c r="AB84" s="81"/>
      <c r="AC84" s="81"/>
      <c r="AD84" s="81"/>
      <c r="AE84" s="81"/>
      <c r="AF84" s="81"/>
      <c r="AG84" s="81"/>
      <c r="AH84" s="81"/>
      <c r="AI84" s="81"/>
    </row>
    <row r="85" spans="1:35" ht="14.25" customHeight="1">
      <c r="A85" s="3"/>
      <c r="B85" s="3"/>
      <c r="C85" s="3" t="s">
        <v>32</v>
      </c>
      <c r="M85" s="23"/>
      <c r="N85" s="35"/>
      <c r="O85" s="23"/>
      <c r="R85" s="12"/>
      <c r="T85" s="14"/>
      <c r="V85" s="14"/>
      <c r="W85" s="81"/>
      <c r="X85" s="81"/>
      <c r="Y85" s="81"/>
      <c r="Z85" s="81"/>
      <c r="AA85" s="81"/>
      <c r="AB85" s="81"/>
      <c r="AC85" s="81"/>
      <c r="AD85" s="81"/>
      <c r="AE85" s="81"/>
      <c r="AF85" s="81"/>
      <c r="AG85" s="81"/>
      <c r="AH85" s="81"/>
      <c r="AI85" s="81"/>
    </row>
    <row r="86" spans="1:35" ht="14.25" customHeight="1">
      <c r="A86" s="3"/>
      <c r="B86" s="3"/>
      <c r="C86" s="2" t="s">
        <v>108</v>
      </c>
      <c r="D86" s="3"/>
      <c r="M86" s="23"/>
      <c r="N86" s="35"/>
      <c r="O86" s="23"/>
      <c r="R86" s="12"/>
      <c r="T86" s="14"/>
      <c r="V86" s="14"/>
      <c r="W86" s="81"/>
      <c r="X86" s="81"/>
      <c r="Y86" s="81"/>
      <c r="Z86" s="81"/>
      <c r="AA86" s="81"/>
      <c r="AB86" s="81"/>
      <c r="AC86" s="81"/>
      <c r="AD86" s="81"/>
      <c r="AE86" s="81"/>
      <c r="AF86" s="81"/>
      <c r="AG86" s="81"/>
      <c r="AH86" s="81"/>
      <c r="AI86" s="81"/>
    </row>
    <row r="87" spans="1:35" ht="14.25" customHeight="1">
      <c r="A87" s="3"/>
      <c r="B87" s="3"/>
      <c r="D87" s="2" t="s">
        <v>109</v>
      </c>
      <c r="M87" s="23">
        <f>'BS'!C40</f>
        <v>801</v>
      </c>
      <c r="N87" s="35"/>
      <c r="O87" s="23">
        <f>'BS'!E40</f>
        <v>1979</v>
      </c>
      <c r="R87" s="12"/>
      <c r="T87" s="14"/>
      <c r="V87" s="14"/>
      <c r="W87" s="81"/>
      <c r="X87" s="81"/>
      <c r="Y87" s="81"/>
      <c r="Z87" s="81"/>
      <c r="AA87" s="81"/>
      <c r="AB87" s="81"/>
      <c r="AC87" s="81"/>
      <c r="AD87" s="81"/>
      <c r="AE87" s="81"/>
      <c r="AF87" s="81"/>
      <c r="AG87" s="81"/>
      <c r="AH87" s="81"/>
      <c r="AI87" s="81"/>
    </row>
    <row r="88" spans="4:15" ht="14.25" customHeight="1">
      <c r="D88" s="44"/>
      <c r="K88" s="21"/>
      <c r="M88" s="34"/>
      <c r="N88" s="35"/>
      <c r="O88" s="34"/>
    </row>
    <row r="89" spans="4:15" ht="14.25" customHeight="1" thickBot="1">
      <c r="D89" s="44"/>
      <c r="K89" s="21"/>
      <c r="M89" s="127">
        <f>SUM(M79:M88)</f>
        <v>96055</v>
      </c>
      <c r="N89" s="148"/>
      <c r="O89" s="127">
        <f>SUM(O79:O88)</f>
        <v>97233</v>
      </c>
    </row>
    <row r="90" spans="4:17" ht="14.25" customHeight="1">
      <c r="D90" s="44"/>
      <c r="K90" s="21"/>
      <c r="M90" s="38"/>
      <c r="N90" s="36"/>
      <c r="O90" s="38"/>
      <c r="Q90" s="25">
        <f>'BS'!C33+'BS'!C40-M89</f>
        <v>0</v>
      </c>
    </row>
    <row r="91" spans="1:17" ht="14.25" customHeight="1">
      <c r="A91" s="3">
        <v>25</v>
      </c>
      <c r="B91" s="3"/>
      <c r="C91" s="3" t="s">
        <v>5</v>
      </c>
      <c r="D91" s="3"/>
      <c r="Q91" s="3"/>
    </row>
    <row r="92" ht="14.25" customHeight="1">
      <c r="M92" s="31"/>
    </row>
    <row r="93" spans="3:30" ht="30" customHeight="1">
      <c r="C93" s="235" t="s">
        <v>0</v>
      </c>
      <c r="D93" s="235"/>
      <c r="E93" s="235"/>
      <c r="F93" s="235"/>
      <c r="G93" s="235"/>
      <c r="H93" s="235"/>
      <c r="I93" s="235"/>
      <c r="J93" s="235"/>
      <c r="K93" s="235"/>
      <c r="L93" s="235"/>
      <c r="M93" s="235"/>
      <c r="N93" s="235"/>
      <c r="O93" s="235"/>
      <c r="Q93" s="235"/>
      <c r="R93" s="239"/>
      <c r="S93" s="239"/>
      <c r="T93" s="239"/>
      <c r="U93" s="239"/>
      <c r="V93" s="239"/>
      <c r="W93" s="239"/>
      <c r="X93" s="239"/>
      <c r="Y93" s="239"/>
      <c r="Z93" s="239"/>
      <c r="AA93" s="239"/>
      <c r="AB93" s="239"/>
      <c r="AC93" s="239"/>
      <c r="AD93" s="239"/>
    </row>
    <row r="94" spans="3:30" ht="14.25" customHeight="1">
      <c r="C94" s="4"/>
      <c r="D94" s="4"/>
      <c r="E94" s="4"/>
      <c r="F94" s="4"/>
      <c r="G94" s="4"/>
      <c r="H94" s="4"/>
      <c r="I94" s="4"/>
      <c r="J94" s="4"/>
      <c r="K94" s="4"/>
      <c r="L94" s="4"/>
      <c r="M94" s="4"/>
      <c r="N94" s="59"/>
      <c r="O94" s="59"/>
      <c r="Q94" s="4"/>
      <c r="R94" s="9"/>
      <c r="S94" s="9"/>
      <c r="T94" s="9"/>
      <c r="U94" s="9"/>
      <c r="V94" s="9"/>
      <c r="W94" s="9"/>
      <c r="X94" s="9"/>
      <c r="Y94" s="9"/>
      <c r="Z94" s="9"/>
      <c r="AA94" s="9"/>
      <c r="AB94" s="9"/>
      <c r="AC94" s="9"/>
      <c r="AD94" s="9"/>
    </row>
    <row r="95" spans="1:29" ht="14.25" customHeight="1">
      <c r="A95" s="3">
        <v>26</v>
      </c>
      <c r="B95" s="3"/>
      <c r="C95" s="3" t="s">
        <v>58</v>
      </c>
      <c r="D95" s="3"/>
      <c r="Q95" s="3"/>
      <c r="R95" s="3"/>
      <c r="S95" s="3"/>
      <c r="AC95" s="31"/>
    </row>
    <row r="97" spans="3:32" ht="38.25" customHeight="1">
      <c r="C97" s="235" t="s">
        <v>180</v>
      </c>
      <c r="D97" s="235"/>
      <c r="E97" s="235"/>
      <c r="F97" s="235"/>
      <c r="G97" s="235"/>
      <c r="H97" s="235"/>
      <c r="I97" s="235"/>
      <c r="J97" s="235"/>
      <c r="K97" s="235"/>
      <c r="L97" s="235"/>
      <c r="M97" s="235"/>
      <c r="N97" s="235"/>
      <c r="O97" s="235"/>
      <c r="Q97" s="237"/>
      <c r="R97" s="237"/>
      <c r="S97" s="237"/>
      <c r="T97" s="237"/>
      <c r="U97" s="237"/>
      <c r="V97" s="237"/>
      <c r="W97" s="237"/>
      <c r="X97" s="237"/>
      <c r="Y97" s="237"/>
      <c r="Z97" s="237"/>
      <c r="AA97" s="237"/>
      <c r="AB97" s="237"/>
      <c r="AC97" s="237"/>
      <c r="AD97" s="237"/>
      <c r="AE97" s="237"/>
      <c r="AF97" s="237"/>
    </row>
    <row r="98" spans="3:32" ht="14.25" customHeight="1">
      <c r="C98" s="73"/>
      <c r="D98" s="73"/>
      <c r="E98" s="73"/>
      <c r="F98" s="73"/>
      <c r="G98" s="73"/>
      <c r="H98" s="73"/>
      <c r="I98" s="73"/>
      <c r="J98" s="73"/>
      <c r="K98" s="73"/>
      <c r="L98" s="73"/>
      <c r="M98" s="73"/>
      <c r="N98" s="73"/>
      <c r="O98" s="73"/>
      <c r="Q98" s="73"/>
      <c r="R98" s="73"/>
      <c r="S98" s="73"/>
      <c r="T98" s="73"/>
      <c r="U98" s="73"/>
      <c r="V98" s="73"/>
      <c r="W98" s="73"/>
      <c r="X98" s="73"/>
      <c r="Y98" s="73"/>
      <c r="Z98" s="73"/>
      <c r="AA98" s="73"/>
      <c r="AB98" s="73"/>
      <c r="AC98" s="73"/>
      <c r="AD98" s="73"/>
      <c r="AE98" s="73"/>
      <c r="AF98" s="73"/>
    </row>
    <row r="99" spans="1:4" ht="14.25" customHeight="1">
      <c r="A99" s="3">
        <v>27</v>
      </c>
      <c r="B99" s="3"/>
      <c r="C99" s="3" t="s">
        <v>7</v>
      </c>
      <c r="D99" s="3"/>
    </row>
    <row r="100" spans="1:4" ht="14.25" customHeight="1">
      <c r="A100" s="3"/>
      <c r="B100" s="3"/>
      <c r="C100" s="3"/>
      <c r="D100" s="3"/>
    </row>
    <row r="101" spans="1:32" ht="15" customHeight="1">
      <c r="A101" s="3"/>
      <c r="C101" s="235" t="s">
        <v>275</v>
      </c>
      <c r="D101" s="235"/>
      <c r="E101" s="235"/>
      <c r="F101" s="235"/>
      <c r="G101" s="235"/>
      <c r="H101" s="235"/>
      <c r="I101" s="235"/>
      <c r="J101" s="235"/>
      <c r="K101" s="235"/>
      <c r="L101" s="235"/>
      <c r="M101" s="235"/>
      <c r="N101" s="235"/>
      <c r="O101" s="235"/>
      <c r="P101" s="81"/>
      <c r="AA101" s="6"/>
      <c r="AC101" s="27"/>
      <c r="AD101" s="27"/>
      <c r="AE101" s="27"/>
      <c r="AF101" s="59"/>
    </row>
    <row r="102" spans="1:32" ht="14.25" customHeight="1">
      <c r="A102" s="3"/>
      <c r="C102" s="4"/>
      <c r="D102" s="59"/>
      <c r="E102" s="59"/>
      <c r="F102" s="59"/>
      <c r="G102" s="59"/>
      <c r="H102" s="59"/>
      <c r="I102" s="59"/>
      <c r="J102" s="59"/>
      <c r="K102" s="59"/>
      <c r="L102" s="59"/>
      <c r="M102" s="59"/>
      <c r="N102" s="59"/>
      <c r="O102" s="59"/>
      <c r="P102" s="81"/>
      <c r="R102" s="12"/>
      <c r="S102" s="12"/>
      <c r="T102" s="12"/>
      <c r="U102" s="13"/>
      <c r="V102" s="13"/>
      <c r="Y102" s="6"/>
      <c r="Z102" s="6"/>
      <c r="AA102" s="6"/>
      <c r="AC102" s="27"/>
      <c r="AD102" s="27"/>
      <c r="AE102" s="27"/>
      <c r="AF102" s="59"/>
    </row>
    <row r="103" spans="1:3" ht="14.25" customHeight="1">
      <c r="A103" s="3">
        <v>28</v>
      </c>
      <c r="C103" s="3" t="s">
        <v>25</v>
      </c>
    </row>
    <row r="104" spans="1:15" ht="14.25" customHeight="1">
      <c r="A104" s="3"/>
      <c r="C104" s="3"/>
      <c r="I104" s="246" t="s">
        <v>268</v>
      </c>
      <c r="J104" s="246"/>
      <c r="K104" s="246"/>
      <c r="L104" s="228"/>
      <c r="M104" s="228"/>
      <c r="N104" s="228"/>
      <c r="O104" s="228"/>
    </row>
    <row r="105" spans="3:15" ht="14.25" customHeight="1">
      <c r="C105" s="14"/>
      <c r="D105" s="3"/>
      <c r="E105" s="14"/>
      <c r="F105" s="14"/>
      <c r="G105" s="14"/>
      <c r="H105" s="14"/>
      <c r="I105" s="246" t="s">
        <v>291</v>
      </c>
      <c r="J105" s="246"/>
      <c r="K105" s="246"/>
      <c r="M105" s="246" t="s">
        <v>292</v>
      </c>
      <c r="N105" s="246"/>
      <c r="O105" s="246"/>
    </row>
    <row r="106" spans="3:15" ht="14.25" customHeight="1">
      <c r="C106" s="14"/>
      <c r="D106" s="3"/>
      <c r="E106" s="14"/>
      <c r="F106" s="14"/>
      <c r="G106" s="14"/>
      <c r="H106" s="14"/>
      <c r="I106" s="6" t="s">
        <v>32</v>
      </c>
      <c r="K106" s="6" t="s">
        <v>66</v>
      </c>
      <c r="L106" s="7"/>
      <c r="M106" s="6" t="s">
        <v>32</v>
      </c>
      <c r="O106" s="6" t="s">
        <v>66</v>
      </c>
    </row>
    <row r="107" spans="3:15" ht="14.25" customHeight="1">
      <c r="C107" s="14"/>
      <c r="D107" s="14"/>
      <c r="E107" s="14"/>
      <c r="F107" s="14"/>
      <c r="G107" s="14"/>
      <c r="H107" s="14"/>
      <c r="I107" s="6" t="s">
        <v>67</v>
      </c>
      <c r="K107" s="6" t="s">
        <v>67</v>
      </c>
      <c r="L107" s="7"/>
      <c r="M107" s="6" t="s">
        <v>67</v>
      </c>
      <c r="O107" s="6" t="s">
        <v>67</v>
      </c>
    </row>
    <row r="108" spans="3:15" ht="14.25" customHeight="1">
      <c r="C108" s="14"/>
      <c r="D108" s="14"/>
      <c r="E108" s="14"/>
      <c r="F108" s="14"/>
      <c r="G108" s="14"/>
      <c r="H108" s="14"/>
      <c r="I108" s="6"/>
      <c r="K108" s="171"/>
      <c r="L108" s="7"/>
      <c r="M108" s="6"/>
      <c r="O108" s="171"/>
    </row>
    <row r="109" spans="3:13" ht="14.25" customHeight="1">
      <c r="C109" s="43" t="s">
        <v>170</v>
      </c>
      <c r="D109" s="121" t="s">
        <v>28</v>
      </c>
      <c r="E109" s="14"/>
      <c r="F109" s="14"/>
      <c r="G109" s="14"/>
      <c r="H109" s="14"/>
      <c r="I109" s="14"/>
      <c r="L109" s="14"/>
      <c r="M109" s="14"/>
    </row>
    <row r="110" spans="3:13" ht="14.25" customHeight="1">
      <c r="C110" s="14"/>
      <c r="D110" s="3"/>
      <c r="E110" s="14"/>
      <c r="F110" s="14"/>
      <c r="G110" s="14"/>
      <c r="H110" s="14"/>
      <c r="I110" s="14"/>
      <c r="L110" s="14"/>
      <c r="M110" s="14"/>
    </row>
    <row r="111" spans="3:15" s="36" customFormat="1" ht="27.75" customHeight="1" thickBot="1">
      <c r="C111" s="45"/>
      <c r="D111" s="9" t="s">
        <v>26</v>
      </c>
      <c r="E111" s="45"/>
      <c r="F111" s="45"/>
      <c r="G111" s="6" t="s">
        <v>3</v>
      </c>
      <c r="H111" s="144"/>
      <c r="I111" s="123">
        <f>PL!F39</f>
        <v>7609</v>
      </c>
      <c r="J111" s="87"/>
      <c r="K111" s="123">
        <f>PL!H39</f>
        <v>10046</v>
      </c>
      <c r="L111" s="160"/>
      <c r="M111" s="123">
        <f>PL!J39</f>
        <v>25399</v>
      </c>
      <c r="N111" s="87"/>
      <c r="O111" s="123">
        <f>PL!L39</f>
        <v>18420</v>
      </c>
    </row>
    <row r="112" spans="3:15" ht="14.25" customHeight="1">
      <c r="C112" s="14"/>
      <c r="E112" s="14"/>
      <c r="F112" s="14"/>
      <c r="H112" s="145"/>
      <c r="I112" s="161"/>
      <c r="J112" s="29"/>
      <c r="K112" s="161"/>
      <c r="L112" s="162"/>
      <c r="M112" s="161"/>
      <c r="N112" s="29"/>
      <c r="O112" s="161"/>
    </row>
    <row r="113" spans="3:15" ht="30.75" customHeight="1" thickBot="1">
      <c r="C113" s="14"/>
      <c r="D113" s="239" t="s">
        <v>65</v>
      </c>
      <c r="E113" s="239"/>
      <c r="F113" s="14"/>
      <c r="G113" s="124" t="s">
        <v>27</v>
      </c>
      <c r="H113" s="144"/>
      <c r="I113" s="174">
        <f>M113</f>
        <v>487795.1</v>
      </c>
      <c r="J113" s="30"/>
      <c r="K113" s="174">
        <v>487644</v>
      </c>
      <c r="L113" s="163"/>
      <c r="M113" s="174">
        <f>243897550*2/1000</f>
        <v>487795.1</v>
      </c>
      <c r="N113" s="30"/>
      <c r="O113" s="174">
        <v>487644</v>
      </c>
    </row>
    <row r="114" spans="3:15" ht="8.25" customHeight="1">
      <c r="C114" s="14"/>
      <c r="D114" s="9"/>
      <c r="E114" s="9"/>
      <c r="F114" s="14"/>
      <c r="H114" s="144"/>
      <c r="I114" s="24"/>
      <c r="J114" s="30"/>
      <c r="K114" s="24"/>
      <c r="L114" s="122"/>
      <c r="M114" s="24"/>
      <c r="N114" s="30"/>
      <c r="O114" s="24"/>
    </row>
    <row r="115" spans="3:15" s="36" customFormat="1" ht="19.5" customHeight="1" thickBot="1">
      <c r="C115" s="45"/>
      <c r="D115" s="36" t="s">
        <v>28</v>
      </c>
      <c r="E115" s="45"/>
      <c r="F115" s="45"/>
      <c r="G115" s="125" t="s">
        <v>29</v>
      </c>
      <c r="H115" s="146"/>
      <c r="I115" s="157">
        <f>+I111/I113*100</f>
        <v>1.5598762677197866</v>
      </c>
      <c r="J115" s="158"/>
      <c r="K115" s="157">
        <f>+K111/K113*100</f>
        <v>2.0601094240880644</v>
      </c>
      <c r="L115" s="159"/>
      <c r="M115" s="157">
        <f>+M111/M113*100</f>
        <v>5.206899372297918</v>
      </c>
      <c r="N115" s="158"/>
      <c r="O115" s="157">
        <f>+O111/O113*100</f>
        <v>3.7773457686344956</v>
      </c>
    </row>
    <row r="116" spans="3:15" ht="11.25" customHeight="1">
      <c r="C116" s="14"/>
      <c r="D116" s="9"/>
      <c r="E116" s="9"/>
      <c r="F116" s="14"/>
      <c r="H116" s="144"/>
      <c r="I116" s="24"/>
      <c r="J116" s="30"/>
      <c r="K116" s="24"/>
      <c r="L116" s="122"/>
      <c r="M116" s="24"/>
      <c r="N116" s="30"/>
      <c r="O116" s="24"/>
    </row>
    <row r="117" spans="3:13" ht="14.25" customHeight="1">
      <c r="C117" s="43" t="s">
        <v>171</v>
      </c>
      <c r="D117" s="121" t="s">
        <v>74</v>
      </c>
      <c r="E117" s="14"/>
      <c r="F117" s="14"/>
      <c r="H117" s="14"/>
      <c r="I117" s="14"/>
      <c r="L117" s="14"/>
      <c r="M117" s="14"/>
    </row>
    <row r="118" spans="3:13" ht="14.25" customHeight="1">
      <c r="C118" s="14"/>
      <c r="D118" s="3"/>
      <c r="E118" s="14"/>
      <c r="F118" s="14"/>
      <c r="H118" s="14"/>
      <c r="I118" s="14"/>
      <c r="L118" s="14"/>
      <c r="M118" s="14"/>
    </row>
    <row r="119" spans="3:15" s="36" customFormat="1" ht="27.75" customHeight="1" thickBot="1">
      <c r="C119" s="45"/>
      <c r="D119" s="9" t="s">
        <v>26</v>
      </c>
      <c r="E119" s="45"/>
      <c r="F119" s="45"/>
      <c r="G119" s="6" t="s">
        <v>3</v>
      </c>
      <c r="H119" s="144"/>
      <c r="I119" s="123">
        <f>I111</f>
        <v>7609</v>
      </c>
      <c r="J119" s="87"/>
      <c r="K119" s="123">
        <f>K111</f>
        <v>10046</v>
      </c>
      <c r="L119" s="160"/>
      <c r="M119" s="123">
        <f>M111</f>
        <v>25399</v>
      </c>
      <c r="N119" s="87"/>
      <c r="O119" s="123">
        <f>O111</f>
        <v>18420</v>
      </c>
    </row>
    <row r="120" spans="3:15" ht="14.25" customHeight="1">
      <c r="C120" s="14"/>
      <c r="E120" s="14"/>
      <c r="F120" s="14"/>
      <c r="H120" s="145"/>
      <c r="I120" s="161"/>
      <c r="J120" s="29"/>
      <c r="K120" s="161"/>
      <c r="L120" s="162"/>
      <c r="M120" s="161"/>
      <c r="N120" s="29"/>
      <c r="O120" s="161"/>
    </row>
    <row r="121" spans="3:15" ht="30.75" customHeight="1" thickBot="1">
      <c r="C121" s="14"/>
      <c r="D121" s="239" t="s">
        <v>383</v>
      </c>
      <c r="E121" s="239"/>
      <c r="F121" s="14"/>
      <c r="G121" s="124" t="s">
        <v>27</v>
      </c>
      <c r="H121" s="144"/>
      <c r="I121" s="174">
        <f>I113</f>
        <v>487795.1</v>
      </c>
      <c r="J121" s="30"/>
      <c r="K121" s="174">
        <f>K113</f>
        <v>487644</v>
      </c>
      <c r="L121" s="163"/>
      <c r="M121" s="174">
        <f>M113</f>
        <v>487795.1</v>
      </c>
      <c r="N121" s="30"/>
      <c r="O121" s="174">
        <f>O113</f>
        <v>487644</v>
      </c>
    </row>
    <row r="122" spans="3:15" ht="17.25" customHeight="1" hidden="1">
      <c r="C122" s="14"/>
      <c r="D122" s="12" t="s">
        <v>283</v>
      </c>
      <c r="E122" s="12"/>
      <c r="F122" s="147"/>
      <c r="G122" s="124" t="s">
        <v>27</v>
      </c>
      <c r="H122" s="144"/>
      <c r="I122" s="24">
        <v>0</v>
      </c>
      <c r="J122" s="30"/>
      <c r="K122" s="24">
        <v>0</v>
      </c>
      <c r="L122" s="163"/>
      <c r="M122" s="24">
        <v>0</v>
      </c>
      <c r="N122" s="30"/>
      <c r="O122" s="24">
        <v>0</v>
      </c>
    </row>
    <row r="123" spans="3:15" ht="29.25" customHeight="1" hidden="1" thickBot="1">
      <c r="C123" s="14"/>
      <c r="D123" s="239" t="s">
        <v>284</v>
      </c>
      <c r="E123" s="239"/>
      <c r="F123" s="14"/>
      <c r="G123" s="124" t="s">
        <v>27</v>
      </c>
      <c r="H123" s="144"/>
      <c r="I123" s="191">
        <f>SUM(I121:I122)</f>
        <v>487795.1</v>
      </c>
      <c r="J123" s="30"/>
      <c r="K123" s="191">
        <f>SUM(K121:K122)</f>
        <v>487644</v>
      </c>
      <c r="L123" s="163"/>
      <c r="M123" s="191">
        <f>SUM(M121:M122)</f>
        <v>487795.1</v>
      </c>
      <c r="N123" s="30"/>
      <c r="O123" s="191">
        <f>SUM(O121:O122)</f>
        <v>487644</v>
      </c>
    </row>
    <row r="124" spans="3:15" ht="15" customHeight="1">
      <c r="C124" s="14"/>
      <c r="D124" s="9"/>
      <c r="E124" s="9"/>
      <c r="F124" s="14"/>
      <c r="H124" s="144"/>
      <c r="I124" s="24"/>
      <c r="J124" s="30"/>
      <c r="K124" s="24"/>
      <c r="L124" s="122"/>
      <c r="M124" s="24"/>
      <c r="N124" s="30"/>
      <c r="O124" s="24"/>
    </row>
    <row r="125" spans="3:15" s="36" customFormat="1" ht="19.5" customHeight="1" thickBot="1">
      <c r="C125" s="45"/>
      <c r="D125" s="36" t="s">
        <v>74</v>
      </c>
      <c r="E125" s="45"/>
      <c r="F125" s="45"/>
      <c r="G125" s="125" t="s">
        <v>29</v>
      </c>
      <c r="H125" s="146"/>
      <c r="I125" s="192">
        <f>+I119/I123*100</f>
        <v>1.5598762677197866</v>
      </c>
      <c r="J125" s="158"/>
      <c r="K125" s="207">
        <f>+K119/K123*100</f>
        <v>2.0601094240880644</v>
      </c>
      <c r="L125" s="159"/>
      <c r="M125" s="192">
        <f>+M119/M123*100</f>
        <v>5.206899372297918</v>
      </c>
      <c r="N125" s="158"/>
      <c r="O125" s="207">
        <f>+O119/O123*100</f>
        <v>3.7773457686344956</v>
      </c>
    </row>
    <row r="126" spans="3:15" s="36" customFormat="1" ht="19.5" customHeight="1">
      <c r="C126" s="45"/>
      <c r="E126" s="45"/>
      <c r="F126" s="45"/>
      <c r="H126" s="146"/>
      <c r="I126" s="173"/>
      <c r="J126" s="158"/>
      <c r="K126" s="125"/>
      <c r="L126" s="159"/>
      <c r="M126" s="173"/>
      <c r="N126" s="158"/>
      <c r="O126" s="173"/>
    </row>
    <row r="127" spans="3:15" s="36" customFormat="1" ht="19.5" customHeight="1">
      <c r="C127" s="45"/>
      <c r="E127" s="45"/>
      <c r="F127" s="45"/>
      <c r="H127" s="146"/>
      <c r="I127" s="173"/>
      <c r="J127" s="158"/>
      <c r="K127" s="125"/>
      <c r="L127" s="159"/>
      <c r="M127" s="173"/>
      <c r="N127" s="158"/>
      <c r="O127" s="173"/>
    </row>
    <row r="128" spans="4:15" ht="14.25" customHeight="1">
      <c r="D128" s="4"/>
      <c r="E128" s="4"/>
      <c r="F128" s="4"/>
      <c r="G128" s="4"/>
      <c r="H128" s="4"/>
      <c r="I128" s="4"/>
      <c r="J128" s="4"/>
      <c r="K128" s="4"/>
      <c r="L128" s="4"/>
      <c r="M128" s="4"/>
      <c r="N128" s="4"/>
      <c r="O128" s="4"/>
    </row>
    <row r="129" spans="1:15" ht="14.25" customHeight="1">
      <c r="A129" s="3">
        <v>29</v>
      </c>
      <c r="C129" s="3" t="s">
        <v>59</v>
      </c>
      <c r="D129" s="4"/>
      <c r="E129" s="4"/>
      <c r="F129" s="4"/>
      <c r="G129" s="4"/>
      <c r="H129" s="4"/>
      <c r="I129" s="4"/>
      <c r="J129" s="4"/>
      <c r="K129" s="4"/>
      <c r="L129" s="4"/>
      <c r="M129" s="4"/>
      <c r="N129" s="4"/>
      <c r="O129" s="4"/>
    </row>
    <row r="130" spans="4:15" ht="14.25" customHeight="1">
      <c r="D130" s="4"/>
      <c r="E130" s="4"/>
      <c r="F130" s="4"/>
      <c r="G130" s="4"/>
      <c r="H130" s="4"/>
      <c r="I130" s="4"/>
      <c r="J130" s="4"/>
      <c r="K130" s="4"/>
      <c r="L130" s="4"/>
      <c r="M130" s="4"/>
      <c r="N130" s="4"/>
      <c r="O130" s="4"/>
    </row>
    <row r="131" spans="3:15" ht="30" customHeight="1">
      <c r="C131" s="235" t="s">
        <v>312</v>
      </c>
      <c r="D131" s="235"/>
      <c r="E131" s="235"/>
      <c r="F131" s="235"/>
      <c r="G131" s="235"/>
      <c r="H131" s="235"/>
      <c r="I131" s="235"/>
      <c r="J131" s="235"/>
      <c r="K131" s="235"/>
      <c r="L131" s="235"/>
      <c r="M131" s="235"/>
      <c r="N131" s="235"/>
      <c r="O131" s="235"/>
    </row>
    <row r="132" spans="7:17" ht="14.25" customHeight="1">
      <c r="G132" s="46"/>
      <c r="H132" s="21"/>
      <c r="I132" s="22"/>
      <c r="J132" s="21"/>
      <c r="K132" s="29"/>
      <c r="L132" s="21"/>
      <c r="M132" s="22"/>
      <c r="N132" s="29"/>
      <c r="O132" s="29"/>
      <c r="P132" s="21"/>
      <c r="Q132" s="29"/>
    </row>
    <row r="134" ht="14.25" customHeight="1">
      <c r="M134" s="47" t="s">
        <v>8</v>
      </c>
    </row>
    <row r="135" ht="14.25" customHeight="1">
      <c r="M135" s="47" t="s">
        <v>49</v>
      </c>
    </row>
    <row r="136" spans="1:13" ht="14.25" customHeight="1">
      <c r="A136" s="3"/>
      <c r="B136" s="3"/>
      <c r="M136" s="3" t="s">
        <v>50</v>
      </c>
    </row>
    <row r="137" spans="3:13" ht="14.25" customHeight="1">
      <c r="C137" s="3"/>
      <c r="M137" s="3" t="s">
        <v>19</v>
      </c>
    </row>
    <row r="138" spans="1:13" ht="14.25" customHeight="1">
      <c r="A138" s="3" t="s">
        <v>20</v>
      </c>
      <c r="C138" s="3"/>
      <c r="M138" s="3"/>
    </row>
    <row r="139" ht="14.25" customHeight="1">
      <c r="A139" s="20" t="s">
        <v>315</v>
      </c>
    </row>
  </sheetData>
  <sheetProtection/>
  <mergeCells count="54">
    <mergeCell ref="C18:O18"/>
    <mergeCell ref="D121:E121"/>
    <mergeCell ref="C57:O57"/>
    <mergeCell ref="C54:E54"/>
    <mergeCell ref="C42:O42"/>
    <mergeCell ref="C53:D53"/>
    <mergeCell ref="C52:D52"/>
    <mergeCell ref="I46:K46"/>
    <mergeCell ref="C69:O69"/>
    <mergeCell ref="C63:O63"/>
    <mergeCell ref="C131:O131"/>
    <mergeCell ref="C101:O101"/>
    <mergeCell ref="D113:E113"/>
    <mergeCell ref="I105:K105"/>
    <mergeCell ref="M105:O105"/>
    <mergeCell ref="D123:E123"/>
    <mergeCell ref="I104:O104"/>
    <mergeCell ref="C61:O61"/>
    <mergeCell ref="V63:AI63"/>
    <mergeCell ref="D64:O64"/>
    <mergeCell ref="V71:AI71"/>
    <mergeCell ref="D36:O36"/>
    <mergeCell ref="D38:O38"/>
    <mergeCell ref="C97:O97"/>
    <mergeCell ref="C73:O73"/>
    <mergeCell ref="Q97:AF97"/>
    <mergeCell ref="Q93:AD93"/>
    <mergeCell ref="C93:O93"/>
    <mergeCell ref="M46:O46"/>
    <mergeCell ref="R67:AI67"/>
    <mergeCell ref="R61:AG61"/>
    <mergeCell ref="V59:AI59"/>
    <mergeCell ref="C65:O65"/>
    <mergeCell ref="M21:O21"/>
    <mergeCell ref="C27:O27"/>
    <mergeCell ref="C29:O29"/>
    <mergeCell ref="C40:O40"/>
    <mergeCell ref="D31:O31"/>
    <mergeCell ref="D34:O34"/>
    <mergeCell ref="Q17:W17"/>
    <mergeCell ref="Q54:U54"/>
    <mergeCell ref="AC46:AF46"/>
    <mergeCell ref="Y46:AA46"/>
    <mergeCell ref="R27:X27"/>
    <mergeCell ref="Q52:U52"/>
    <mergeCell ref="Q53:U53"/>
    <mergeCell ref="A1:O2"/>
    <mergeCell ref="Q16:AF16"/>
    <mergeCell ref="C7:O7"/>
    <mergeCell ref="C16:O16"/>
    <mergeCell ref="R7:AD7"/>
    <mergeCell ref="C9:O9"/>
    <mergeCell ref="C12:O12"/>
    <mergeCell ref="C14:O14"/>
  </mergeCells>
  <printOptions horizontalCentered="1"/>
  <pageMargins left="0.18" right="0.14" top="0.31" bottom="0.23" header="0.19" footer="0.16"/>
  <pageSetup fitToHeight="4" horizontalDpi="600" verticalDpi="600" orientation="portrait" paperSize="9" scale="85" r:id="rId2"/>
  <headerFooter alignWithMargins="0">
    <oddHeader>&amp;C( &amp;P+9 )
</oddHeader>
  </headerFooter>
  <rowBreaks count="2" manualBreakCount="2">
    <brk id="43" max="14" man="1"/>
    <brk id="9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cp:lastModifiedBy>
  <cp:lastPrinted>2010-07-30T08:06:47Z</cp:lastPrinted>
  <dcterms:created xsi:type="dcterms:W3CDTF">1999-02-13T02:20:00Z</dcterms:created>
  <dcterms:modified xsi:type="dcterms:W3CDTF">2010-07-30T08:08:49Z</dcterms:modified>
  <cp:category/>
  <cp:version/>
  <cp:contentType/>
  <cp:contentStatus/>
</cp:coreProperties>
</file>