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'BS'!$A$1:$G$61</definedName>
    <definedName name="_xlnm.Print_Area" localSheetId="7">'CF-stmt'!$A$1:$H$72</definedName>
  </definedNames>
  <calcPr fullCalcOnLoad="1"/>
</workbook>
</file>

<file path=xl/comments6.xml><?xml version="1.0" encoding="utf-8"?>
<comments xmlns="http://schemas.openxmlformats.org/spreadsheetml/2006/main">
  <authors>
    <author>SM Summit</author>
  </authors>
  <commentList>
    <comment ref="E57" authorId="0">
      <text>
        <r>
          <rPr>
            <b/>
            <sz val="8"/>
            <rFont val="Tahoma"/>
            <family val="0"/>
          </rPr>
          <t xml:space="preserve">
(Shareholder's Fund) / Total Share
</t>
        </r>
      </text>
    </comment>
    <comment ref="G57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</commentList>
</comments>
</file>

<file path=xl/comments8.xml><?xml version="1.0" encoding="utf-8"?>
<comments xmlns="http://schemas.openxmlformats.org/spreadsheetml/2006/main">
  <authors>
    <author>Summit CD</author>
    <author>Lin Kim Joo</author>
  </authors>
  <commentList>
    <comment ref="A78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1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<sst xmlns="http://schemas.openxmlformats.org/spreadsheetml/2006/main" count="199" uniqueCount="152">
  <si>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</si>
  <si>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</si>
  <si>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</si>
  <si>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</si>
  <si>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</si>
  <si>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</si>
  <si>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</si>
  <si>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</si>
  <si>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</si>
  <si>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</si>
  <si>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</si>
  <si>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</si>
  <si>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</si>
  <si>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</si>
  <si>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</si>
  <si>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</si>
  <si>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</si>
  <si>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</si>
  <si>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</si>
  <si>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</si>
  <si>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</si>
  <si>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</si>
  <si>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</si>
  <si>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</si>
  <si>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</si>
  <si>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</si>
  <si>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</si>
  <si>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</si>
  <si>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</si>
  <si>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</si>
  <si>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</si>
  <si>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</si>
  <si>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</si>
  <si>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</si>
  <si>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</si>
  <si>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</si>
  <si>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</si>
  <si>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</si>
  <si>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</si>
  <si>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</si>
  <si>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</si>
  <si>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</si>
  <si>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</si>
  <si>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</si>
  <si>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</si>
  <si>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</si>
  <si>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</si>
  <si>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</si>
  <si>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</si>
  <si>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</si>
  <si>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</si>
  <si>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</si>
  <si>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</si>
  <si>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</si>
  <si>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</si>
  <si>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</si>
  <si>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</si>
  <si>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</si>
  <si>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</si>
  <si>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</si>
  <si>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</si>
  <si>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</si>
  <si>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</si>
  <si>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</si>
  <si>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Repayment of hire purchase creditors</t>
  </si>
  <si>
    <t xml:space="preserve">   Advances to subsidiary / (repayment to holding co)</t>
  </si>
  <si>
    <t>Net change in Cash &amp; Cash Equivalents</t>
  </si>
  <si>
    <t>Cash &amp; Cash Equivalents at beginning of year</t>
  </si>
  <si>
    <t>(The Condensed Consolidated Cash Flow Statements should be read in conjunction with the</t>
  </si>
  <si>
    <t xml:space="preserve">   Basic </t>
  </si>
  <si>
    <t>As at</t>
  </si>
  <si>
    <t xml:space="preserve">   Allowance for diminution in value of Investment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</si>
  <si>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</si>
  <si>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</si>
  <si>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</si>
  <si>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</si>
  <si>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</si>
  <si>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</si>
  <si>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</si>
  <si>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</si>
  <si>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</si>
  <si>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</si>
  <si>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</si>
  <si>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</si>
  <si>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</si>
  <si>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</si>
  <si>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</si>
  <si>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</si>
  <si>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</si>
  <si>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</si>
  <si>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</si>
  <si>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</si>
  <si>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 xml:space="preserve">   Impairment losses on PPE</t>
  </si>
  <si>
    <t>Tax recoverable</t>
  </si>
  <si>
    <r>
      <t xml:space="preserve">At 1st April 2005 - </t>
    </r>
    <r>
      <rPr>
        <b/>
        <sz val="10"/>
        <rFont val="Times New Roman"/>
        <family val="1"/>
      </rPr>
      <t>Audited figure</t>
    </r>
  </si>
  <si>
    <r>
      <t>At 1st April 2004 -</t>
    </r>
    <r>
      <rPr>
        <b/>
        <sz val="10"/>
        <rFont val="Times New Roman"/>
        <family val="1"/>
      </rPr>
      <t xml:space="preserve"> Audited figure</t>
    </r>
  </si>
  <si>
    <t>with the Annual Audited Financial Report for the year ended 31st March 2005)</t>
  </si>
  <si>
    <t>Annual Audited Financial Report for the year ended 31st March 2005)</t>
  </si>
  <si>
    <t xml:space="preserve">   (Gain)/loss in disposal of fixed assets</t>
  </si>
  <si>
    <t>Profit / (Loss) for the period</t>
  </si>
  <si>
    <t>Profit / (Loss) after tax</t>
  </si>
  <si>
    <t>As at End of</t>
  </si>
  <si>
    <t>As at Preceding</t>
  </si>
  <si>
    <t>Profit / (Loss) from operations</t>
  </si>
  <si>
    <t>Profit / (Loss) before tax</t>
  </si>
  <si>
    <t>Capital</t>
  </si>
  <si>
    <t xml:space="preserve">Share </t>
  </si>
  <si>
    <t>Profits</t>
  </si>
  <si>
    <t xml:space="preserve">Retained </t>
  </si>
  <si>
    <t>Audited Financial Report for the year ended 31st March 2005)</t>
  </si>
  <si>
    <t>Transfer from Revaluation Reserve</t>
  </si>
  <si>
    <t xml:space="preserve">   to Retained Profits</t>
  </si>
  <si>
    <t>Net Assets Per Share (Sen)</t>
  </si>
  <si>
    <t>For the Year Ended 31st March 2006</t>
  </si>
  <si>
    <t>Comparative</t>
  </si>
  <si>
    <t xml:space="preserve">quarter </t>
  </si>
  <si>
    <t>Preceding</t>
  </si>
  <si>
    <t>31st March 2006</t>
  </si>
  <si>
    <t>For the year ended 31st March 2006</t>
  </si>
  <si>
    <t>For the year ended</t>
  </si>
  <si>
    <t>Net Profit for the year</t>
  </si>
  <si>
    <t>As At 31st March 2006</t>
  </si>
  <si>
    <t>31st March 2005</t>
  </si>
  <si>
    <t xml:space="preserve">    equipment during the year</t>
  </si>
  <si>
    <t xml:space="preserve">    (net of deferred taxation)</t>
  </si>
  <si>
    <t>Net loss for the year</t>
  </si>
  <si>
    <t>Current Year</t>
  </si>
  <si>
    <t>12 Months Period</t>
  </si>
  <si>
    <t xml:space="preserve">Preceding Year </t>
  </si>
  <si>
    <t>year</t>
  </si>
  <si>
    <t>Revaluation of properties, plant and</t>
  </si>
  <si>
    <t xml:space="preserve">   Proceed from disposal of fixed assets</t>
  </si>
  <si>
    <t>Page 4 of 11</t>
  </si>
  <si>
    <t>Page 3 of 11</t>
  </si>
  <si>
    <t>Page 2 of 11</t>
  </si>
  <si>
    <t>Page 1 of 11</t>
  </si>
  <si>
    <t>Development Property</t>
  </si>
  <si>
    <t>For the Year Ended 31st March 2005</t>
  </si>
  <si>
    <t>Profit before taxation</t>
  </si>
  <si>
    <t xml:space="preserve">   Bad debts written off</t>
  </si>
  <si>
    <t xml:space="preserve">   Provision for doubtful debts / (written back)</t>
  </si>
  <si>
    <t xml:space="preserve">   Unrealised exchange loss</t>
  </si>
  <si>
    <t xml:space="preserve">   Purchases of new subsidiary</t>
  </si>
  <si>
    <t xml:space="preserve">   Purchases of fixed assets</t>
  </si>
  <si>
    <t>Cash (used in) / generated from operations</t>
  </si>
  <si>
    <t>Net cash (used in) / generated from investing activities</t>
  </si>
  <si>
    <t>Net cash (used in) / generated from financing activities</t>
  </si>
  <si>
    <t>Cash &amp; Cash Equivalents at end of year</t>
  </si>
  <si>
    <t xml:space="preserve">   Investment in development properties</t>
  </si>
  <si>
    <t xml:space="preserve">   Proceeds from bank borrowing</t>
  </si>
  <si>
    <t xml:space="preserve">   Repayment of bank borrowing</t>
  </si>
  <si>
    <t xml:space="preserve">   Acquisition of cash and bank balance in subsidiary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</si>
</sst>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2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37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7" fillId="0" borderId="0" xfId="15" applyFont="1" applyAlignment="1">
      <alignment/>
    </xf>
    <xf numFmtId="43" fontId="18" fillId="0" borderId="0" xfId="15" applyFont="1" applyAlignment="1">
      <alignment/>
    </xf>
    <xf numFmtId="43" fontId="16" fillId="0" borderId="0" xfId="15" applyFont="1" applyBorder="1" applyAlignment="1">
      <alignment/>
    </xf>
    <xf numFmtId="43" fontId="16" fillId="0" borderId="0" xfId="15" applyFont="1" applyAlignment="1">
      <alignment/>
    </xf>
    <xf numFmtId="0" fontId="7" fillId="0" borderId="0" xfId="0" applyFont="1" applyAlignment="1">
      <alignment/>
    </xf>
    <xf numFmtId="0" fontId="14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 horizontal="right"/>
    </xf>
    <xf numFmtId="37" fontId="1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F28" sqref="F28:H2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7" customWidth="1"/>
    <col min="5" max="5" width="3.7109375" style="7" customWidth="1"/>
    <col min="6" max="6" width="10.7109375" style="17" customWidth="1"/>
    <col min="7" max="7" width="8.7109375" style="7" customWidth="1"/>
    <col min="8" max="8" width="10.7109375" style="17" customWidth="1"/>
    <col min="9" max="9" width="3.7109375" style="17" customWidth="1"/>
    <col min="10" max="10" width="12.421875" style="17" customWidth="1"/>
    <col min="11" max="16384" width="9.140625" style="1" customWidth="1"/>
  </cols>
  <sheetData>
    <row r="1" spans="1:10" ht="16.5">
      <c r="A1" s="15" t="s">
        <v>35</v>
      </c>
      <c r="D1" s="16"/>
      <c r="F1" s="16"/>
      <c r="H1" s="16"/>
      <c r="I1" s="16"/>
      <c r="J1" s="16"/>
    </row>
    <row r="2" spans="1:10" ht="12.75">
      <c r="A2" s="5" t="s">
        <v>36</v>
      </c>
      <c r="D2" s="16"/>
      <c r="F2" s="16"/>
      <c r="H2" s="16"/>
      <c r="I2" s="16"/>
      <c r="J2" s="16"/>
    </row>
    <row r="3" spans="1:10" s="72" customFormat="1" ht="12.75">
      <c r="A3" s="5"/>
      <c r="D3" s="73"/>
      <c r="F3" s="73"/>
      <c r="H3" s="73"/>
      <c r="I3" s="73"/>
      <c r="J3" s="73"/>
    </row>
    <row r="4" spans="1:10" s="72" customFormat="1" ht="12.75">
      <c r="A4" s="5"/>
      <c r="D4" s="73"/>
      <c r="F4" s="73"/>
      <c r="H4" s="73"/>
      <c r="I4" s="73"/>
      <c r="J4" s="73"/>
    </row>
    <row r="5" ht="12.75">
      <c r="A5" s="3" t="s">
        <v>73</v>
      </c>
    </row>
    <row r="6" spans="1:4" ht="12.75">
      <c r="A6" s="3" t="s">
        <v>113</v>
      </c>
      <c r="C6" s="3"/>
      <c r="D6" s="75"/>
    </row>
    <row r="8" spans="4:10" s="3" customFormat="1" ht="12.75">
      <c r="D8" s="121" t="s">
        <v>38</v>
      </c>
      <c r="E8" s="121"/>
      <c r="F8" s="121"/>
      <c r="G8" s="76"/>
      <c r="H8" s="121" t="s">
        <v>39</v>
      </c>
      <c r="I8" s="121"/>
      <c r="J8" s="121"/>
    </row>
    <row r="9" spans="3:10" s="3" customFormat="1" ht="12.75">
      <c r="C9" s="68"/>
      <c r="D9" s="81" t="s">
        <v>87</v>
      </c>
      <c r="E9" s="76"/>
      <c r="F9" s="81" t="s">
        <v>114</v>
      </c>
      <c r="G9" s="76"/>
      <c r="H9" s="81" t="s">
        <v>87</v>
      </c>
      <c r="I9" s="81"/>
      <c r="J9" s="81" t="s">
        <v>116</v>
      </c>
    </row>
    <row r="10" spans="3:10" s="3" customFormat="1" ht="12.75">
      <c r="C10" s="68"/>
      <c r="D10" s="81" t="s">
        <v>88</v>
      </c>
      <c r="E10" s="76"/>
      <c r="F10" s="81" t="s">
        <v>115</v>
      </c>
      <c r="G10" s="76"/>
      <c r="H10" s="81" t="s">
        <v>129</v>
      </c>
      <c r="I10" s="81"/>
      <c r="J10" s="81" t="s">
        <v>129</v>
      </c>
    </row>
    <row r="11" spans="3:10" s="3" customFormat="1" ht="12.75">
      <c r="C11" s="68"/>
      <c r="D11" s="81" t="s">
        <v>89</v>
      </c>
      <c r="E11" s="76"/>
      <c r="F11" s="81" t="s">
        <v>90</v>
      </c>
      <c r="G11" s="76"/>
      <c r="H11" s="81" t="s">
        <v>90</v>
      </c>
      <c r="I11" s="81"/>
      <c r="J11" s="81" t="s">
        <v>90</v>
      </c>
    </row>
    <row r="12" spans="3:10" s="3" customFormat="1" ht="12.75">
      <c r="C12" s="68"/>
      <c r="D12" s="77">
        <v>38807</v>
      </c>
      <c r="E12" s="68"/>
      <c r="F12" s="77">
        <v>38442</v>
      </c>
      <c r="G12" s="68"/>
      <c r="H12" s="77">
        <v>38807</v>
      </c>
      <c r="I12" s="26"/>
      <c r="J12" s="77">
        <v>38442</v>
      </c>
    </row>
    <row r="13" spans="4:10" s="3" customFormat="1" ht="12.75" hidden="1">
      <c r="D13" s="80"/>
      <c r="E13" s="76"/>
      <c r="F13" s="80"/>
      <c r="G13" s="76"/>
      <c r="H13" s="80"/>
      <c r="I13" s="81"/>
      <c r="J13" s="26"/>
    </row>
    <row r="14" spans="4:10" s="3" customFormat="1" ht="12.75">
      <c r="D14" s="26" t="s">
        <v>79</v>
      </c>
      <c r="E14" s="76"/>
      <c r="F14" s="26" t="s">
        <v>79</v>
      </c>
      <c r="G14" s="76"/>
      <c r="H14" s="26" t="s">
        <v>79</v>
      </c>
      <c r="I14" s="81"/>
      <c r="J14" s="26" t="s">
        <v>79</v>
      </c>
    </row>
    <row r="16" spans="1:14" ht="12.75">
      <c r="A16" s="9" t="s">
        <v>26</v>
      </c>
      <c r="B16" s="9"/>
      <c r="D16" s="19">
        <f>H16-25399</f>
        <v>6761</v>
      </c>
      <c r="E16" s="10"/>
      <c r="F16" s="19">
        <v>7340</v>
      </c>
      <c r="G16" s="10"/>
      <c r="H16" s="19">
        <v>32160</v>
      </c>
      <c r="I16" s="19"/>
      <c r="J16" s="19">
        <v>35958</v>
      </c>
      <c r="K16" s="71"/>
      <c r="L16" s="71"/>
      <c r="N16" s="71"/>
    </row>
    <row r="17" spans="1:14" ht="12.75">
      <c r="A17" s="9"/>
      <c r="B17" s="9"/>
      <c r="D17" s="19"/>
      <c r="E17" s="10"/>
      <c r="F17" s="19"/>
      <c r="G17" s="10"/>
      <c r="H17" s="19"/>
      <c r="I17" s="19"/>
      <c r="J17" s="19"/>
      <c r="K17" s="71"/>
      <c r="L17" s="71"/>
      <c r="N17" s="71"/>
    </row>
    <row r="18" spans="1:14" ht="12.75">
      <c r="A18" s="9" t="s">
        <v>27</v>
      </c>
      <c r="B18" s="9"/>
      <c r="D18" s="19">
        <f>H18+25756</f>
        <v>-6815</v>
      </c>
      <c r="E18" s="10"/>
      <c r="F18" s="19">
        <v>-8661</v>
      </c>
      <c r="G18" s="10"/>
      <c r="H18" s="19">
        <f>-25904-2900-3767</f>
        <v>-32571</v>
      </c>
      <c r="I18" s="19"/>
      <c r="J18" s="19">
        <v>-38586</v>
      </c>
      <c r="K18" s="71"/>
      <c r="L18" s="71"/>
      <c r="N18" s="71"/>
    </row>
    <row r="19" spans="1:14" ht="12.75">
      <c r="A19" s="9"/>
      <c r="B19" s="9"/>
      <c r="D19" s="19"/>
      <c r="E19" s="10"/>
      <c r="F19" s="19"/>
      <c r="G19" s="10"/>
      <c r="H19" s="19"/>
      <c r="I19" s="19"/>
      <c r="J19" s="19"/>
      <c r="K19" s="71"/>
      <c r="L19" s="71"/>
      <c r="N19" s="71"/>
    </row>
    <row r="20" spans="1:14" ht="12.75">
      <c r="A20" s="9" t="s">
        <v>74</v>
      </c>
      <c r="B20" s="9"/>
      <c r="D20" s="19">
        <f>H20-408</f>
        <v>737</v>
      </c>
      <c r="E20" s="10"/>
      <c r="F20" s="19">
        <v>160</v>
      </c>
      <c r="G20" s="10"/>
      <c r="H20" s="19">
        <v>1145</v>
      </c>
      <c r="I20" s="19"/>
      <c r="J20" s="19">
        <v>343</v>
      </c>
      <c r="K20" s="71"/>
      <c r="L20" s="71"/>
      <c r="N20" s="71"/>
    </row>
    <row r="21" spans="1:14" ht="12.75">
      <c r="A21" s="9"/>
      <c r="B21" s="9"/>
      <c r="D21" s="20"/>
      <c r="E21" s="11"/>
      <c r="F21" s="20"/>
      <c r="G21" s="11"/>
      <c r="H21" s="20"/>
      <c r="I21" s="20"/>
      <c r="J21" s="20"/>
      <c r="K21" s="71"/>
      <c r="L21" s="71"/>
      <c r="N21" s="71"/>
    </row>
    <row r="22" spans="1:14" ht="12.75">
      <c r="A22" s="9" t="s">
        <v>103</v>
      </c>
      <c r="B22" s="9"/>
      <c r="D22" s="19">
        <f>SUM(D16:D21)</f>
        <v>683</v>
      </c>
      <c r="E22" s="19"/>
      <c r="F22" s="19">
        <f>SUM(F16:F21)</f>
        <v>-1161</v>
      </c>
      <c r="G22" s="10"/>
      <c r="H22" s="19">
        <f>SUM(H16:H21)</f>
        <v>734</v>
      </c>
      <c r="I22" s="19"/>
      <c r="J22" s="19">
        <f>SUM(J16:J21)</f>
        <v>-2285</v>
      </c>
      <c r="K22" s="71"/>
      <c r="L22" s="71"/>
      <c r="N22" s="71"/>
    </row>
    <row r="23" spans="1:14" ht="12.75">
      <c r="A23" s="9"/>
      <c r="B23" s="9"/>
      <c r="D23" s="19"/>
      <c r="E23" s="10"/>
      <c r="F23" s="19"/>
      <c r="G23" s="10"/>
      <c r="H23" s="19"/>
      <c r="I23" s="19"/>
      <c r="J23" s="19"/>
      <c r="K23" s="71"/>
      <c r="L23" s="71"/>
      <c r="N23" s="71"/>
    </row>
    <row r="24" spans="1:14" ht="12.75">
      <c r="A24" s="9" t="s">
        <v>28</v>
      </c>
      <c r="B24" s="9"/>
      <c r="D24" s="19">
        <f>H24+186</f>
        <v>-48</v>
      </c>
      <c r="E24" s="10"/>
      <c r="F24" s="19">
        <v>-56</v>
      </c>
      <c r="G24" s="10"/>
      <c r="H24" s="19">
        <v>-234</v>
      </c>
      <c r="I24" s="19"/>
      <c r="J24" s="19">
        <v>-342</v>
      </c>
      <c r="K24" s="71"/>
      <c r="L24" s="71"/>
      <c r="N24" s="71"/>
    </row>
    <row r="25" spans="1:14" ht="12.75">
      <c r="A25" s="9"/>
      <c r="B25" s="9"/>
      <c r="D25" s="20"/>
      <c r="E25" s="11"/>
      <c r="F25" s="20"/>
      <c r="G25" s="11"/>
      <c r="H25" s="20"/>
      <c r="I25" s="20"/>
      <c r="J25" s="20"/>
      <c r="K25" s="71"/>
      <c r="L25" s="71"/>
      <c r="N25" s="71"/>
    </row>
    <row r="26" spans="1:14" ht="12.75">
      <c r="A26" s="9" t="s">
        <v>104</v>
      </c>
      <c r="B26" s="9"/>
      <c r="D26" s="19">
        <f>SUM(D22:D25)</f>
        <v>635</v>
      </c>
      <c r="E26" s="19"/>
      <c r="F26" s="19">
        <f>SUM(F22:F25)</f>
        <v>-1217</v>
      </c>
      <c r="G26" s="10"/>
      <c r="H26" s="19">
        <f>SUM(H22:H25)</f>
        <v>500</v>
      </c>
      <c r="I26" s="19"/>
      <c r="J26" s="19">
        <f>SUM(J22:J25)</f>
        <v>-2627</v>
      </c>
      <c r="K26" s="71"/>
      <c r="L26" s="71"/>
      <c r="N26" s="71"/>
    </row>
    <row r="27" spans="1:14" ht="12.75">
      <c r="A27" s="9"/>
      <c r="B27" s="9"/>
      <c r="D27" s="19"/>
      <c r="E27" s="10"/>
      <c r="F27" s="19"/>
      <c r="G27" s="10"/>
      <c r="H27" s="19"/>
      <c r="I27" s="19"/>
      <c r="J27" s="19"/>
      <c r="K27" s="71"/>
      <c r="L27" s="71"/>
      <c r="N27" s="71"/>
    </row>
    <row r="28" spans="1:14" ht="12.75">
      <c r="A28" s="9" t="s">
        <v>0</v>
      </c>
      <c r="B28" s="9"/>
      <c r="D28" s="19">
        <f>H28+159</f>
        <v>512</v>
      </c>
      <c r="E28" s="111"/>
      <c r="F28" s="19">
        <v>-402</v>
      </c>
      <c r="G28" s="10"/>
      <c r="H28" s="19">
        <v>353</v>
      </c>
      <c r="I28" s="19"/>
      <c r="J28" s="19">
        <v>-634</v>
      </c>
      <c r="K28" s="71"/>
      <c r="L28" s="71"/>
      <c r="N28" s="71"/>
    </row>
    <row r="29" spans="1:14" ht="12.75">
      <c r="A29" s="9"/>
      <c r="B29" s="9"/>
      <c r="D29" s="20"/>
      <c r="E29" s="11"/>
      <c r="F29" s="20"/>
      <c r="G29" s="11"/>
      <c r="H29" s="20"/>
      <c r="I29" s="20"/>
      <c r="J29" s="20"/>
      <c r="K29" s="71"/>
      <c r="L29" s="71"/>
      <c r="N29" s="71"/>
    </row>
    <row r="30" spans="1:14" ht="12.75">
      <c r="A30" s="9" t="s">
        <v>100</v>
      </c>
      <c r="B30" s="9"/>
      <c r="D30" s="19">
        <f>SUM(D26:D29)</f>
        <v>1147</v>
      </c>
      <c r="E30" s="10"/>
      <c r="F30" s="19">
        <f>SUM(F26:F29)</f>
        <v>-1619</v>
      </c>
      <c r="G30" s="10"/>
      <c r="H30" s="19">
        <f>SUM(H26:H29)</f>
        <v>853</v>
      </c>
      <c r="I30" s="19"/>
      <c r="J30" s="19">
        <f>SUM(J26:J29)</f>
        <v>-3261</v>
      </c>
      <c r="K30" s="71"/>
      <c r="L30" s="71"/>
      <c r="N30" s="71"/>
    </row>
    <row r="31" spans="1:14" ht="12.75">
      <c r="A31" s="9"/>
      <c r="B31" s="9"/>
      <c r="D31" s="19"/>
      <c r="E31" s="10"/>
      <c r="F31" s="19"/>
      <c r="G31" s="10"/>
      <c r="H31" s="19"/>
      <c r="I31" s="19"/>
      <c r="J31" s="19"/>
      <c r="K31" s="71"/>
      <c r="L31" s="71"/>
      <c r="N31" s="71"/>
    </row>
    <row r="32" spans="1:14" ht="12.75">
      <c r="A32" s="9" t="s">
        <v>29</v>
      </c>
      <c r="B32" s="9"/>
      <c r="D32" s="21">
        <f>H32-0</f>
        <v>-8</v>
      </c>
      <c r="E32" s="12"/>
      <c r="F32" s="21">
        <v>0</v>
      </c>
      <c r="G32" s="12"/>
      <c r="H32" s="21">
        <v>-8</v>
      </c>
      <c r="I32" s="21"/>
      <c r="J32" s="21">
        <v>0</v>
      </c>
      <c r="K32" s="71"/>
      <c r="L32" s="71"/>
      <c r="N32" s="71"/>
    </row>
    <row r="33" spans="1:14" ht="12.75">
      <c r="A33" s="9"/>
      <c r="B33" s="9"/>
      <c r="D33" s="21"/>
      <c r="E33" s="12"/>
      <c r="F33" s="21"/>
      <c r="G33" s="12"/>
      <c r="H33" s="21"/>
      <c r="I33" s="21"/>
      <c r="J33" s="21"/>
      <c r="K33" s="71"/>
      <c r="L33" s="71"/>
      <c r="N33" s="71"/>
    </row>
    <row r="34" spans="1:14" ht="13.5" thickBot="1">
      <c r="A34" s="9" t="s">
        <v>99</v>
      </c>
      <c r="B34" s="9"/>
      <c r="D34" s="22">
        <f>SUM(D30:D33)</f>
        <v>1139</v>
      </c>
      <c r="E34" s="13"/>
      <c r="F34" s="22">
        <f>SUM(F30:F33)</f>
        <v>-1619</v>
      </c>
      <c r="G34" s="13"/>
      <c r="H34" s="22">
        <f>SUM(H30:H33)</f>
        <v>845</v>
      </c>
      <c r="I34" s="22"/>
      <c r="J34" s="22">
        <f>SUM(J30:J33)</f>
        <v>-3261</v>
      </c>
      <c r="K34" s="71"/>
      <c r="L34" s="71"/>
      <c r="N34" s="71"/>
    </row>
    <row r="35" spans="1:12" ht="13.5" thickTop="1">
      <c r="A35" s="9"/>
      <c r="B35" s="9"/>
      <c r="K35" s="71"/>
      <c r="L35" s="71"/>
    </row>
    <row r="36" spans="1:12" ht="12.75">
      <c r="A36" s="9"/>
      <c r="B36" s="9"/>
      <c r="D36" s="98"/>
      <c r="E36" s="17"/>
      <c r="G36" s="17"/>
      <c r="K36" s="71"/>
      <c r="L36" s="71"/>
    </row>
    <row r="37" spans="1:12" ht="12.75">
      <c r="A37" s="9" t="s">
        <v>30</v>
      </c>
      <c r="B37" s="9"/>
      <c r="K37" s="71"/>
      <c r="L37" s="71"/>
    </row>
    <row r="38" spans="1:12" ht="12.75" hidden="1">
      <c r="A38" s="9" t="s">
        <v>10</v>
      </c>
      <c r="B38" s="9"/>
      <c r="D38" s="43">
        <v>40000</v>
      </c>
      <c r="E38" s="44"/>
      <c r="F38" s="18">
        <v>40000</v>
      </c>
      <c r="G38" s="44"/>
      <c r="H38" s="43">
        <v>40000</v>
      </c>
      <c r="I38" s="44"/>
      <c r="J38" s="43">
        <v>40000</v>
      </c>
      <c r="K38" s="71"/>
      <c r="L38" s="71"/>
    </row>
    <row r="39" spans="1:12" ht="12.75">
      <c r="A39" s="1" t="s">
        <v>69</v>
      </c>
      <c r="D39" s="45">
        <f>(D34/D38)*100</f>
        <v>2.8475</v>
      </c>
      <c r="E39" s="8"/>
      <c r="F39" s="45">
        <f>(F34/F38)*100</f>
        <v>-4.047499999999999</v>
      </c>
      <c r="G39" s="8"/>
      <c r="H39" s="45">
        <f>(H34/H38)*100</f>
        <v>2.1125000000000003</v>
      </c>
      <c r="I39" s="18"/>
      <c r="J39" s="45">
        <f>(J34/J38)*100</f>
        <v>-8.1525</v>
      </c>
      <c r="K39" s="71"/>
      <c r="L39" s="71"/>
    </row>
    <row r="40" spans="4:12" ht="12.75">
      <c r="D40" s="18"/>
      <c r="E40" s="8"/>
      <c r="F40" s="18"/>
      <c r="G40" s="8"/>
      <c r="H40" s="18"/>
      <c r="I40" s="18"/>
      <c r="J40" s="18"/>
      <c r="K40" s="71"/>
      <c r="L40" s="71"/>
    </row>
    <row r="41" spans="1:12" ht="13.5" thickBot="1">
      <c r="A41" s="1" t="s">
        <v>34</v>
      </c>
      <c r="D41" s="23" t="s">
        <v>17</v>
      </c>
      <c r="E41" s="14"/>
      <c r="F41" s="23" t="s">
        <v>17</v>
      </c>
      <c r="G41" s="14"/>
      <c r="H41" s="23" t="s">
        <v>17</v>
      </c>
      <c r="I41" s="23"/>
      <c r="J41" s="23" t="s">
        <v>17</v>
      </c>
      <c r="K41" s="71"/>
      <c r="L41" s="71"/>
    </row>
    <row r="42" spans="11:12" ht="13.5" thickTop="1">
      <c r="K42" s="71"/>
      <c r="L42" s="71"/>
    </row>
    <row r="43" spans="1:12" ht="12.75">
      <c r="A43" s="3"/>
      <c r="K43" s="71"/>
      <c r="L43" s="71"/>
    </row>
    <row r="44" spans="1:12" ht="12.75">
      <c r="A44" s="3"/>
      <c r="K44" s="71"/>
      <c r="L44" s="71"/>
    </row>
    <row r="45" spans="1:12" ht="12.75">
      <c r="A45" s="3"/>
      <c r="K45" s="71"/>
      <c r="L45" s="71"/>
    </row>
    <row r="46" spans="1:12" ht="12.75">
      <c r="A46" s="3"/>
      <c r="K46" s="71"/>
      <c r="L46" s="71"/>
    </row>
    <row r="47" spans="11:12" ht="12.75">
      <c r="K47" s="71"/>
      <c r="L47" s="71"/>
    </row>
    <row r="48" spans="11:12" ht="12.75">
      <c r="K48" s="71"/>
      <c r="L48" s="71"/>
    </row>
    <row r="56" ht="12.75">
      <c r="A56" s="3" t="s">
        <v>37</v>
      </c>
    </row>
    <row r="57" ht="12.75">
      <c r="A57" s="3" t="s">
        <v>109</v>
      </c>
    </row>
    <row r="58" ht="12.75">
      <c r="J58" s="1"/>
    </row>
    <row r="59" ht="12.75">
      <c r="J59" s="18" t="s">
        <v>135</v>
      </c>
    </row>
  </sheetData>
  <mergeCells count="2">
    <mergeCell ref="D8:F8"/>
    <mergeCell ref="H8:J8"/>
  </mergeCells>
  <printOptions/>
  <pageMargins left="0.75" right="0.75" top="0.7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5">
      <selection activeCell="H13" sqref="H13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5.7109375" style="16" customWidth="1"/>
    <col min="8" max="8" width="9.140625" style="112" customWidth="1"/>
    <col min="9" max="9" width="9.57421875" style="116" bestFit="1" customWidth="1"/>
    <col min="10" max="11" width="9.140625" style="112" customWidth="1"/>
  </cols>
  <sheetData>
    <row r="1" ht="16.5">
      <c r="A1" s="15" t="s">
        <v>35</v>
      </c>
    </row>
    <row r="2" ht="12.75">
      <c r="A2" s="5" t="s">
        <v>36</v>
      </c>
    </row>
    <row r="3" ht="12.75">
      <c r="A3" s="5"/>
    </row>
    <row r="4" spans="1:7" ht="12.75">
      <c r="A4" s="5"/>
      <c r="B4" s="72"/>
      <c r="C4" s="72"/>
      <c r="D4" s="72"/>
      <c r="E4" s="72"/>
      <c r="F4" s="72"/>
      <c r="G4" s="73"/>
    </row>
    <row r="5" spans="1:7" ht="12.75">
      <c r="A5" s="6" t="s">
        <v>75</v>
      </c>
      <c r="B5" s="72"/>
      <c r="C5" s="72"/>
      <c r="D5" s="72"/>
      <c r="E5" s="72"/>
      <c r="F5" s="72"/>
      <c r="G5" s="73"/>
    </row>
    <row r="6" spans="1:7" ht="12.75">
      <c r="A6" s="6" t="s">
        <v>70</v>
      </c>
      <c r="B6" s="6" t="s">
        <v>117</v>
      </c>
      <c r="C6" s="72"/>
      <c r="D6" s="72"/>
      <c r="E6" s="72"/>
      <c r="F6" s="72"/>
      <c r="G6" s="73"/>
    </row>
    <row r="7" spans="1:7" ht="12.75">
      <c r="A7" s="72"/>
      <c r="B7" s="72"/>
      <c r="C7" s="72"/>
      <c r="D7" s="72"/>
      <c r="E7" s="72"/>
      <c r="F7" s="72"/>
      <c r="G7" s="73"/>
    </row>
    <row r="8" spans="5:11" s="3" customFormat="1" ht="12.75" customHeight="1">
      <c r="E8" s="68" t="s">
        <v>101</v>
      </c>
      <c r="F8" s="68"/>
      <c r="G8" s="26" t="s">
        <v>102</v>
      </c>
      <c r="H8" s="113"/>
      <c r="I8" s="117"/>
      <c r="J8" s="113"/>
      <c r="K8" s="113"/>
    </row>
    <row r="9" spans="5:11" s="3" customFormat="1" ht="12.75" customHeight="1">
      <c r="E9" s="68" t="s">
        <v>91</v>
      </c>
      <c r="F9" s="68"/>
      <c r="G9" s="26" t="s">
        <v>85</v>
      </c>
      <c r="H9" s="113"/>
      <c r="I9" s="117"/>
      <c r="J9" s="113"/>
      <c r="K9" s="113"/>
    </row>
    <row r="10" spans="5:11" s="3" customFormat="1" ht="12.75" customHeight="1">
      <c r="E10" s="83">
        <f>PL!D12</f>
        <v>38807</v>
      </c>
      <c r="F10" s="69"/>
      <c r="G10" s="82">
        <v>38442</v>
      </c>
      <c r="H10" s="113"/>
      <c r="I10" s="117"/>
      <c r="J10" s="113"/>
      <c r="K10" s="113"/>
    </row>
    <row r="11" spans="5:11" s="3" customFormat="1" ht="12.75" customHeight="1">
      <c r="E11" s="68" t="s">
        <v>72</v>
      </c>
      <c r="F11" s="68"/>
      <c r="G11" s="26" t="s">
        <v>72</v>
      </c>
      <c r="H11" s="113"/>
      <c r="I11" s="117"/>
      <c r="J11" s="113"/>
      <c r="K11" s="113"/>
    </row>
    <row r="12" spans="5:11" s="3" customFormat="1" ht="12.75" customHeight="1">
      <c r="E12" s="68"/>
      <c r="F12" s="68"/>
      <c r="G12" s="78" t="s">
        <v>18</v>
      </c>
      <c r="H12" s="113"/>
      <c r="I12" s="117"/>
      <c r="J12" s="113"/>
      <c r="K12" s="113"/>
    </row>
    <row r="13" spans="1:12" s="1" customFormat="1" ht="12.75" customHeight="1">
      <c r="A13" s="1" t="s">
        <v>33</v>
      </c>
      <c r="E13" s="47">
        <v>45304</v>
      </c>
      <c r="F13" s="47"/>
      <c r="G13" s="47">
        <v>32018</v>
      </c>
      <c r="H13" s="114"/>
      <c r="I13" s="118"/>
      <c r="J13" s="115"/>
      <c r="K13" s="114"/>
      <c r="L13" s="70"/>
    </row>
    <row r="14" spans="5:11" s="1" customFormat="1" ht="12.75" customHeight="1">
      <c r="E14" s="47"/>
      <c r="F14" s="47"/>
      <c r="G14" s="47"/>
      <c r="H14" s="114"/>
      <c r="I14" s="118"/>
      <c r="J14" s="115"/>
      <c r="K14" s="115"/>
    </row>
    <row r="15" spans="1:11" ht="12.75" customHeight="1">
      <c r="A15" s="1" t="s">
        <v>24</v>
      </c>
      <c r="B15" s="1"/>
      <c r="C15" s="1"/>
      <c r="D15" s="1"/>
      <c r="E15" s="47">
        <v>738</v>
      </c>
      <c r="F15" s="47"/>
      <c r="G15" s="47">
        <v>802</v>
      </c>
      <c r="H15" s="114"/>
      <c r="I15" s="118"/>
      <c r="K15" s="114"/>
    </row>
    <row r="16" spans="5:11" s="1" customFormat="1" ht="12.75" customHeight="1">
      <c r="E16" s="47"/>
      <c r="F16" s="47"/>
      <c r="G16" s="47"/>
      <c r="H16" s="114"/>
      <c r="I16" s="118"/>
      <c r="J16" s="115"/>
      <c r="K16" s="115"/>
    </row>
    <row r="17" spans="1:11" s="1" customFormat="1" ht="12.75" customHeight="1">
      <c r="A17" s="1" t="s">
        <v>1</v>
      </c>
      <c r="E17" s="47">
        <v>16</v>
      </c>
      <c r="F17" s="47"/>
      <c r="G17" s="47">
        <v>16</v>
      </c>
      <c r="H17" s="114"/>
      <c r="I17" s="118"/>
      <c r="J17" s="115"/>
      <c r="K17" s="114"/>
    </row>
    <row r="18" spans="5:11" s="1" customFormat="1" ht="12.75" customHeight="1">
      <c r="E18" s="47"/>
      <c r="F18" s="47"/>
      <c r="G18" s="47"/>
      <c r="H18" s="114"/>
      <c r="I18" s="118"/>
      <c r="J18" s="115"/>
      <c r="K18" s="115"/>
    </row>
    <row r="19" spans="1:11" s="1" customFormat="1" ht="12.75" customHeight="1">
      <c r="A19" s="1" t="s">
        <v>2</v>
      </c>
      <c r="E19" s="47"/>
      <c r="F19" s="47"/>
      <c r="G19" s="47"/>
      <c r="H19" s="114"/>
      <c r="I19" s="118"/>
      <c r="J19" s="115"/>
      <c r="K19" s="115"/>
    </row>
    <row r="20" spans="2:11" s="1" customFormat="1" ht="12.75" customHeight="1">
      <c r="B20" s="5" t="s">
        <v>3</v>
      </c>
      <c r="E20" s="47">
        <v>5932</v>
      </c>
      <c r="F20" s="47"/>
      <c r="G20" s="47">
        <v>6322</v>
      </c>
      <c r="H20" s="114"/>
      <c r="I20" s="118"/>
      <c r="J20" s="115"/>
      <c r="K20" s="114"/>
    </row>
    <row r="21" spans="2:11" s="1" customFormat="1" ht="12.75" customHeight="1">
      <c r="B21" s="5" t="s">
        <v>136</v>
      </c>
      <c r="E21" s="47">
        <v>4053</v>
      </c>
      <c r="F21" s="47"/>
      <c r="G21" s="47">
        <v>0</v>
      </c>
      <c r="H21" s="114"/>
      <c r="I21" s="118"/>
      <c r="J21" s="115"/>
      <c r="K21" s="114"/>
    </row>
    <row r="22" spans="2:11" s="1" customFormat="1" ht="12.75" customHeight="1">
      <c r="B22" s="5" t="s">
        <v>4</v>
      </c>
      <c r="E22" s="47">
        <f>8792-789</f>
        <v>8003</v>
      </c>
      <c r="F22" s="47"/>
      <c r="G22" s="47">
        <f>12244-1472</f>
        <v>10772</v>
      </c>
      <c r="H22" s="114"/>
      <c r="I22" s="118"/>
      <c r="J22" s="115"/>
      <c r="K22" s="114"/>
    </row>
    <row r="23" spans="2:11" s="1" customFormat="1" ht="12.75" customHeight="1">
      <c r="B23" s="5" t="s">
        <v>20</v>
      </c>
      <c r="E23" s="47">
        <v>9529</v>
      </c>
      <c r="F23" s="47"/>
      <c r="G23" s="47">
        <v>1021</v>
      </c>
      <c r="H23" s="114"/>
      <c r="I23" s="118"/>
      <c r="J23" s="115"/>
      <c r="K23" s="114"/>
    </row>
    <row r="24" spans="2:11" s="1" customFormat="1" ht="12.75" customHeight="1">
      <c r="B24" s="5" t="s">
        <v>93</v>
      </c>
      <c r="E24" s="99">
        <v>767</v>
      </c>
      <c r="F24" s="47"/>
      <c r="G24" s="47">
        <f>775-465</f>
        <v>310</v>
      </c>
      <c r="H24" s="114"/>
      <c r="I24" s="118"/>
      <c r="J24" s="114"/>
      <c r="K24" s="114"/>
    </row>
    <row r="25" spans="2:11" s="1" customFormat="1" ht="12.75" customHeight="1">
      <c r="B25" s="5" t="s">
        <v>21</v>
      </c>
      <c r="E25" s="47">
        <v>3310</v>
      </c>
      <c r="F25" s="47"/>
      <c r="G25" s="47">
        <v>8638</v>
      </c>
      <c r="H25" s="114"/>
      <c r="I25" s="118"/>
      <c r="J25" s="115"/>
      <c r="K25" s="114"/>
    </row>
    <row r="26" spans="2:11" s="1" customFormat="1" ht="12.75" customHeight="1">
      <c r="B26" s="5" t="s">
        <v>19</v>
      </c>
      <c r="E26" s="47">
        <v>901</v>
      </c>
      <c r="F26" s="47"/>
      <c r="G26" s="47">
        <v>767</v>
      </c>
      <c r="H26" s="114"/>
      <c r="I26" s="118"/>
      <c r="J26" s="115"/>
      <c r="K26" s="115"/>
    </row>
    <row r="27" spans="2:11" s="1" customFormat="1" ht="12.75" customHeight="1">
      <c r="B27" s="5"/>
      <c r="E27" s="48">
        <f>SUM(E20:E26)</f>
        <v>32495</v>
      </c>
      <c r="F27" s="47"/>
      <c r="G27" s="48">
        <f>SUM(G20:G26)</f>
        <v>27830</v>
      </c>
      <c r="H27" s="114"/>
      <c r="I27" s="118"/>
      <c r="J27" s="115"/>
      <c r="K27" s="115"/>
    </row>
    <row r="28" spans="5:11" s="1" customFormat="1" ht="12.75" customHeight="1">
      <c r="E28" s="47"/>
      <c r="F28" s="47"/>
      <c r="G28" s="47"/>
      <c r="H28" s="114"/>
      <c r="I28" s="118"/>
      <c r="J28" s="115"/>
      <c r="K28" s="115"/>
    </row>
    <row r="29" spans="1:11" s="1" customFormat="1" ht="12.75" customHeight="1">
      <c r="A29" s="1" t="s">
        <v>5</v>
      </c>
      <c r="E29" s="47"/>
      <c r="F29" s="47"/>
      <c r="G29" s="47"/>
      <c r="H29" s="114"/>
      <c r="I29" s="118"/>
      <c r="J29" s="115"/>
      <c r="K29" s="115"/>
    </row>
    <row r="30" spans="2:11" s="1" customFormat="1" ht="12.75" customHeight="1">
      <c r="B30" s="5" t="s">
        <v>7</v>
      </c>
      <c r="E30" s="47">
        <v>4855</v>
      </c>
      <c r="F30" s="47"/>
      <c r="G30" s="47">
        <v>5263</v>
      </c>
      <c r="H30" s="114"/>
      <c r="I30" s="118"/>
      <c r="J30" s="114"/>
      <c r="K30" s="114"/>
    </row>
    <row r="31" spans="2:11" s="1" customFormat="1" ht="12.75" customHeight="1">
      <c r="B31" s="5" t="s">
        <v>8</v>
      </c>
      <c r="E31" s="99">
        <v>1812</v>
      </c>
      <c r="F31" s="47"/>
      <c r="G31" s="47">
        <v>1533</v>
      </c>
      <c r="H31" s="114"/>
      <c r="I31" s="118"/>
      <c r="J31" s="115"/>
      <c r="K31" s="114"/>
    </row>
    <row r="32" spans="2:11" s="1" customFormat="1" ht="12.75" customHeight="1">
      <c r="B32" s="5" t="s">
        <v>86</v>
      </c>
      <c r="E32" s="47">
        <v>0</v>
      </c>
      <c r="F32" s="47"/>
      <c r="G32" s="47">
        <v>591</v>
      </c>
      <c r="H32" s="114"/>
      <c r="I32" s="118"/>
      <c r="J32" s="115"/>
      <c r="K32" s="114"/>
    </row>
    <row r="33" spans="2:11" s="1" customFormat="1" ht="12.75" customHeight="1">
      <c r="B33" s="5" t="s">
        <v>6</v>
      </c>
      <c r="E33" s="47">
        <f>2308</f>
        <v>2308</v>
      </c>
      <c r="F33" s="47"/>
      <c r="G33" s="47">
        <v>2955</v>
      </c>
      <c r="H33" s="114"/>
      <c r="I33" s="118"/>
      <c r="J33" s="115"/>
      <c r="K33" s="114"/>
    </row>
    <row r="34" spans="2:11" s="1" customFormat="1" ht="12.75" customHeight="1" hidden="1">
      <c r="B34" s="5" t="s">
        <v>22</v>
      </c>
      <c r="E34" s="47">
        <v>0</v>
      </c>
      <c r="F34" s="47"/>
      <c r="G34" s="47">
        <v>0</v>
      </c>
      <c r="H34" s="114"/>
      <c r="I34" s="118"/>
      <c r="J34" s="115"/>
      <c r="K34" s="114"/>
    </row>
    <row r="35" spans="2:11" s="1" customFormat="1" ht="12.75" customHeight="1">
      <c r="B35" s="5" t="s">
        <v>16</v>
      </c>
      <c r="E35" s="47">
        <v>497</v>
      </c>
      <c r="F35" s="47"/>
      <c r="G35" s="47">
        <v>537</v>
      </c>
      <c r="H35" s="114"/>
      <c r="I35" s="118"/>
      <c r="J35" s="114"/>
      <c r="K35" s="114"/>
    </row>
    <row r="36" spans="2:11" s="1" customFormat="1" ht="12.75" customHeight="1">
      <c r="B36" s="5"/>
      <c r="E36" s="48">
        <f>SUM(E30:E35)</f>
        <v>9472</v>
      </c>
      <c r="F36" s="47"/>
      <c r="G36" s="48">
        <f>SUM(G30:G35)</f>
        <v>10879</v>
      </c>
      <c r="H36" s="114"/>
      <c r="I36" s="118"/>
      <c r="J36" s="114"/>
      <c r="K36" s="115"/>
    </row>
    <row r="37" spans="5:11" s="1" customFormat="1" ht="12.75" customHeight="1">
      <c r="E37" s="47"/>
      <c r="F37" s="47"/>
      <c r="G37" s="47"/>
      <c r="H37" s="114"/>
      <c r="I37" s="118"/>
      <c r="J37" s="115"/>
      <c r="K37" s="115"/>
    </row>
    <row r="38" spans="1:11" s="1" customFormat="1" ht="12.75" customHeight="1">
      <c r="A38" s="1" t="s">
        <v>23</v>
      </c>
      <c r="E38" s="47">
        <f>+E27-E36</f>
        <v>23023</v>
      </c>
      <c r="F38" s="47"/>
      <c r="G38" s="47">
        <f>+G27-G36</f>
        <v>16951</v>
      </c>
      <c r="H38" s="114"/>
      <c r="I38" s="118"/>
      <c r="J38" s="115"/>
      <c r="K38" s="114"/>
    </row>
    <row r="39" spans="5:11" s="1" customFormat="1" ht="12.75" customHeight="1">
      <c r="E39" s="47"/>
      <c r="F39" s="47"/>
      <c r="G39" s="47"/>
      <c r="H39" s="114"/>
      <c r="I39" s="118"/>
      <c r="J39" s="115"/>
      <c r="K39" s="115"/>
    </row>
    <row r="40" spans="5:11" s="1" customFormat="1" ht="12.75" customHeight="1" thickBot="1">
      <c r="E40" s="49">
        <f>+E38+E15+E17+E13</f>
        <v>69081</v>
      </c>
      <c r="F40" s="47"/>
      <c r="G40" s="49">
        <f>+G38+G15+G17+G13</f>
        <v>49787</v>
      </c>
      <c r="H40" s="114"/>
      <c r="I40" s="118"/>
      <c r="J40" s="115"/>
      <c r="K40" s="115"/>
    </row>
    <row r="41" spans="5:11" s="1" customFormat="1" ht="12.75" customHeight="1" thickTop="1">
      <c r="E41" s="47"/>
      <c r="F41" s="47"/>
      <c r="G41" s="47"/>
      <c r="H41" s="114"/>
      <c r="I41" s="118"/>
      <c r="J41" s="115"/>
      <c r="K41" s="115"/>
    </row>
    <row r="42" spans="1:11" s="1" customFormat="1" ht="12.75" customHeight="1">
      <c r="A42" s="1" t="s">
        <v>10</v>
      </c>
      <c r="E42" s="47">
        <v>40000</v>
      </c>
      <c r="F42" s="47"/>
      <c r="G42" s="47">
        <v>40000</v>
      </c>
      <c r="H42" s="114"/>
      <c r="I42" s="118"/>
      <c r="J42" s="115"/>
      <c r="K42" s="115"/>
    </row>
    <row r="43" spans="1:11" s="1" customFormat="1" ht="12.75" customHeight="1">
      <c r="A43" s="1" t="s">
        <v>11</v>
      </c>
      <c r="E43" s="47"/>
      <c r="F43" s="47"/>
      <c r="G43" s="47"/>
      <c r="H43" s="114"/>
      <c r="I43" s="118"/>
      <c r="J43" s="115"/>
      <c r="K43" s="115"/>
    </row>
    <row r="44" spans="2:11" s="1" customFormat="1" ht="12.75" customHeight="1">
      <c r="B44" s="5" t="s">
        <v>12</v>
      </c>
      <c r="E44" s="47">
        <v>940</v>
      </c>
      <c r="F44" s="47"/>
      <c r="G44" s="47">
        <v>940</v>
      </c>
      <c r="H44" s="114"/>
      <c r="I44" s="118"/>
      <c r="J44" s="115"/>
      <c r="K44" s="114"/>
    </row>
    <row r="45" spans="2:11" s="1" customFormat="1" ht="12.75" customHeight="1">
      <c r="B45" s="5" t="s">
        <v>13</v>
      </c>
      <c r="E45" s="47">
        <v>1030</v>
      </c>
      <c r="F45" s="47"/>
      <c r="G45" s="47">
        <v>1256</v>
      </c>
      <c r="H45" s="114"/>
      <c r="I45" s="118"/>
      <c r="J45" s="115"/>
      <c r="K45" s="114"/>
    </row>
    <row r="46" spans="2:11" s="1" customFormat="1" ht="12.75" customHeight="1">
      <c r="B46" s="5" t="s">
        <v>14</v>
      </c>
      <c r="E46" s="50">
        <v>4974</v>
      </c>
      <c r="F46" s="47"/>
      <c r="G46" s="50">
        <v>3903</v>
      </c>
      <c r="H46" s="114"/>
      <c r="I46" s="118"/>
      <c r="J46" s="115"/>
      <c r="K46" s="114"/>
    </row>
    <row r="47" spans="1:11" s="1" customFormat="1" ht="12.75" customHeight="1">
      <c r="A47" s="1" t="s">
        <v>9</v>
      </c>
      <c r="B47" s="5"/>
      <c r="E47" s="47">
        <f>SUM(E42:E46)</f>
        <v>46944</v>
      </c>
      <c r="F47" s="47"/>
      <c r="G47" s="47">
        <f>SUM(G42:G46)</f>
        <v>46099</v>
      </c>
      <c r="H47" s="114"/>
      <c r="I47" s="118"/>
      <c r="J47" s="115"/>
      <c r="K47" s="115"/>
    </row>
    <row r="48" spans="5:11" s="1" customFormat="1" ht="12.75" customHeight="1">
      <c r="E48" s="47"/>
      <c r="F48" s="47"/>
      <c r="G48" s="47"/>
      <c r="H48" s="114"/>
      <c r="I48" s="118"/>
      <c r="J48" s="115"/>
      <c r="K48" s="115"/>
    </row>
    <row r="49" spans="1:11" s="1" customFormat="1" ht="12.75" customHeight="1">
      <c r="A49" s="1" t="s">
        <v>15</v>
      </c>
      <c r="E49" s="47">
        <v>1006</v>
      </c>
      <c r="F49" s="47"/>
      <c r="G49" s="47">
        <v>0</v>
      </c>
      <c r="H49" s="114"/>
      <c r="I49" s="118"/>
      <c r="J49" s="115"/>
      <c r="K49" s="115"/>
    </row>
    <row r="50" spans="5:11" s="1" customFormat="1" ht="12.75" customHeight="1">
      <c r="E50" s="47"/>
      <c r="F50" s="47"/>
      <c r="G50" s="47"/>
      <c r="H50" s="114"/>
      <c r="I50" s="118"/>
      <c r="J50" s="115"/>
      <c r="K50" s="115"/>
    </row>
    <row r="51" spans="1:11" s="1" customFormat="1" ht="12.75" customHeight="1">
      <c r="A51" s="1" t="s">
        <v>31</v>
      </c>
      <c r="E51" s="47"/>
      <c r="F51" s="47"/>
      <c r="G51" s="47"/>
      <c r="H51" s="114"/>
      <c r="I51" s="118"/>
      <c r="J51" s="115"/>
      <c r="K51" s="115"/>
    </row>
    <row r="52" spans="2:11" s="1" customFormat="1" ht="12.75" customHeight="1">
      <c r="B52" s="5" t="s">
        <v>32</v>
      </c>
      <c r="E52" s="47">
        <v>18118</v>
      </c>
      <c r="F52" s="47"/>
      <c r="G52" s="47">
        <v>0</v>
      </c>
      <c r="H52" s="114"/>
      <c r="I52" s="118"/>
      <c r="J52" s="115"/>
      <c r="K52" s="114"/>
    </row>
    <row r="53" spans="2:11" s="1" customFormat="1" ht="12.75" customHeight="1">
      <c r="B53" s="5" t="s">
        <v>16</v>
      </c>
      <c r="E53" s="47">
        <v>316</v>
      </c>
      <c r="F53" s="47"/>
      <c r="G53" s="47">
        <v>457</v>
      </c>
      <c r="H53" s="114"/>
      <c r="I53" s="118"/>
      <c r="J53" s="115"/>
      <c r="K53" s="114"/>
    </row>
    <row r="54" spans="2:11" s="1" customFormat="1" ht="12.75" customHeight="1">
      <c r="B54" s="5" t="s">
        <v>25</v>
      </c>
      <c r="E54" s="47">
        <v>2697</v>
      </c>
      <c r="F54" s="47"/>
      <c r="G54" s="47">
        <v>3231</v>
      </c>
      <c r="H54" s="114"/>
      <c r="I54" s="118"/>
      <c r="J54" s="115"/>
      <c r="K54" s="114"/>
    </row>
    <row r="55" spans="5:11" s="1" customFormat="1" ht="12.75" customHeight="1" thickBot="1">
      <c r="E55" s="49">
        <f>SUM(E47:E54)</f>
        <v>69081</v>
      </c>
      <c r="F55" s="47"/>
      <c r="G55" s="49">
        <f>SUM(G47:G54)</f>
        <v>49787</v>
      </c>
      <c r="H55" s="114"/>
      <c r="I55" s="118"/>
      <c r="J55" s="115"/>
      <c r="K55" s="115"/>
    </row>
    <row r="56" spans="5:11" s="1" customFormat="1" ht="12.75" customHeight="1" thickTop="1">
      <c r="E56" s="47"/>
      <c r="F56" s="47"/>
      <c r="G56" s="47"/>
      <c r="H56" s="115"/>
      <c r="I56" s="118"/>
      <c r="J56" s="115"/>
      <c r="K56" s="115"/>
    </row>
    <row r="57" spans="1:11" s="1" customFormat="1" ht="12.75" customHeight="1">
      <c r="A57" s="1" t="s">
        <v>112</v>
      </c>
      <c r="E57" s="46">
        <f>(E47)/E42*100</f>
        <v>117.36</v>
      </c>
      <c r="F57" s="47"/>
      <c r="G57" s="46">
        <f>(G47)/G42*100</f>
        <v>115.24749999999999</v>
      </c>
      <c r="H57" s="115"/>
      <c r="I57" s="118"/>
      <c r="J57" s="115"/>
      <c r="K57" s="115"/>
    </row>
    <row r="58" spans="5:11" s="1" customFormat="1" ht="12.75" customHeight="1">
      <c r="E58" s="46"/>
      <c r="F58" s="47"/>
      <c r="G58" s="46"/>
      <c r="H58" s="115"/>
      <c r="I58" s="118"/>
      <c r="J58" s="115"/>
      <c r="K58" s="115"/>
    </row>
    <row r="59" spans="1:11" s="1" customFormat="1" ht="12.75" customHeight="1">
      <c r="A59" s="3"/>
      <c r="E59" s="46"/>
      <c r="F59" s="47"/>
      <c r="G59" s="46"/>
      <c r="H59" s="115"/>
      <c r="I59" s="118"/>
      <c r="J59" s="115"/>
      <c r="K59" s="115"/>
    </row>
    <row r="60" spans="1:11" s="1" customFormat="1" ht="12.75" customHeight="1">
      <c r="A60" s="3" t="s">
        <v>81</v>
      </c>
      <c r="E60" s="46"/>
      <c r="F60" s="47"/>
      <c r="G60" s="46"/>
      <c r="H60" s="115"/>
      <c r="I60" s="118"/>
      <c r="J60" s="115"/>
      <c r="K60" s="115"/>
    </row>
    <row r="61" spans="1:11" s="1" customFormat="1" ht="12.75" customHeight="1">
      <c r="A61" s="3" t="s">
        <v>97</v>
      </c>
      <c r="G61" s="8" t="s">
        <v>134</v>
      </c>
      <c r="H61" s="115"/>
      <c r="I61" s="119"/>
      <c r="J61" s="115"/>
      <c r="K61" s="115"/>
    </row>
    <row r="62" spans="1:11" s="1" customFormat="1" ht="12.75">
      <c r="A62" s="2"/>
      <c r="B62" s="2"/>
      <c r="C62" s="2"/>
      <c r="D62" s="2"/>
      <c r="E62" s="2"/>
      <c r="F62" s="2"/>
      <c r="G62" s="25"/>
      <c r="H62" s="115"/>
      <c r="I62" s="119"/>
      <c r="J62" s="115"/>
      <c r="K62" s="115"/>
    </row>
    <row r="63" spans="1:11" s="1" customFormat="1" ht="12.75">
      <c r="A63" s="2"/>
      <c r="B63" s="2"/>
      <c r="C63" s="2"/>
      <c r="D63" s="2"/>
      <c r="E63" s="2"/>
      <c r="F63" s="2"/>
      <c r="G63" s="25"/>
      <c r="H63" s="115"/>
      <c r="I63" s="119"/>
      <c r="J63" s="115"/>
      <c r="K63" s="115"/>
    </row>
    <row r="64" spans="1:11" s="1" customFormat="1" ht="12.75">
      <c r="A64" s="2"/>
      <c r="B64" s="2"/>
      <c r="C64" s="2"/>
      <c r="D64" s="2"/>
      <c r="E64" s="2"/>
      <c r="F64" s="2"/>
      <c r="G64" s="25"/>
      <c r="H64" s="115"/>
      <c r="I64" s="119"/>
      <c r="J64" s="115"/>
      <c r="K64" s="115"/>
    </row>
    <row r="65" spans="7:11" s="1" customFormat="1" ht="12.75">
      <c r="G65" s="24"/>
      <c r="H65" s="115"/>
      <c r="I65" s="119"/>
      <c r="J65" s="115"/>
      <c r="K65" s="115"/>
    </row>
    <row r="66" spans="7:11" s="1" customFormat="1" ht="12.75">
      <c r="G66" s="24"/>
      <c r="H66" s="115"/>
      <c r="I66" s="119"/>
      <c r="J66" s="115"/>
      <c r="K66" s="115"/>
    </row>
    <row r="67" spans="7:11" s="1" customFormat="1" ht="12.75">
      <c r="G67" s="24"/>
      <c r="H67" s="115"/>
      <c r="I67" s="119"/>
      <c r="J67" s="115"/>
      <c r="K67" s="115"/>
    </row>
    <row r="68" spans="7:11" s="1" customFormat="1" ht="12.75">
      <c r="G68" s="24"/>
      <c r="H68" s="115"/>
      <c r="I68" s="119"/>
      <c r="J68" s="115"/>
      <c r="K68" s="115"/>
    </row>
    <row r="69" spans="7:11" s="1" customFormat="1" ht="12.75">
      <c r="G69" s="24"/>
      <c r="H69" s="115"/>
      <c r="I69" s="119"/>
      <c r="J69" s="115"/>
      <c r="K69" s="115"/>
    </row>
    <row r="70" spans="7:11" s="1" customFormat="1" ht="12.75">
      <c r="G70" s="24"/>
      <c r="H70" s="115"/>
      <c r="I70" s="119"/>
      <c r="J70" s="115"/>
      <c r="K70" s="115"/>
    </row>
    <row r="71" spans="7:11" s="1" customFormat="1" ht="12.75">
      <c r="G71" s="24"/>
      <c r="H71" s="115"/>
      <c r="I71" s="119"/>
      <c r="J71" s="115"/>
      <c r="K71" s="115"/>
    </row>
    <row r="72" spans="7:11" s="1" customFormat="1" ht="12.75">
      <c r="G72" s="24"/>
      <c r="H72" s="115"/>
      <c r="I72" s="119"/>
      <c r="J72" s="115"/>
      <c r="K72" s="115"/>
    </row>
    <row r="73" spans="7:11" s="1" customFormat="1" ht="12.75">
      <c r="G73" s="24"/>
      <c r="H73" s="115"/>
      <c r="I73" s="119"/>
      <c r="J73" s="115"/>
      <c r="K73" s="115"/>
    </row>
    <row r="74" spans="7:11" s="1" customFormat="1" ht="12.75">
      <c r="G74" s="24"/>
      <c r="H74" s="115"/>
      <c r="I74" s="119"/>
      <c r="J74" s="115"/>
      <c r="K74" s="115"/>
    </row>
    <row r="75" spans="7:11" s="1" customFormat="1" ht="12.75">
      <c r="G75" s="24"/>
      <c r="H75" s="115"/>
      <c r="I75" s="119"/>
      <c r="J75" s="115"/>
      <c r="K75" s="115"/>
    </row>
    <row r="76" spans="7:11" s="1" customFormat="1" ht="12.75">
      <c r="G76" s="24"/>
      <c r="H76" s="115"/>
      <c r="I76" s="119"/>
      <c r="J76" s="115"/>
      <c r="K76" s="115"/>
    </row>
    <row r="77" spans="7:11" s="1" customFormat="1" ht="12.75">
      <c r="G77" s="24"/>
      <c r="H77" s="115"/>
      <c r="I77" s="119"/>
      <c r="J77" s="115"/>
      <c r="K77" s="115"/>
    </row>
    <row r="78" spans="7:11" s="1" customFormat="1" ht="12.75">
      <c r="G78" s="24"/>
      <c r="H78" s="115"/>
      <c r="I78" s="119"/>
      <c r="J78" s="115"/>
      <c r="K78" s="115"/>
    </row>
    <row r="79" spans="7:11" s="1" customFormat="1" ht="12.75">
      <c r="G79" s="24"/>
      <c r="H79" s="115"/>
      <c r="I79" s="119"/>
      <c r="J79" s="115"/>
      <c r="K79" s="115"/>
    </row>
    <row r="80" spans="7:11" s="1" customFormat="1" ht="12.75">
      <c r="G80" s="24"/>
      <c r="H80" s="115"/>
      <c r="I80" s="119"/>
      <c r="J80" s="115"/>
      <c r="K80" s="115"/>
    </row>
    <row r="81" spans="7:11" s="1" customFormat="1" ht="12.75">
      <c r="G81" s="24"/>
      <c r="H81" s="115"/>
      <c r="I81" s="119"/>
      <c r="J81" s="115"/>
      <c r="K81" s="115"/>
    </row>
    <row r="82" spans="7:11" s="1" customFormat="1" ht="12.75">
      <c r="G82" s="24"/>
      <c r="H82" s="115"/>
      <c r="I82" s="119"/>
      <c r="J82" s="115"/>
      <c r="K82" s="115"/>
    </row>
    <row r="83" spans="7:11" s="1" customFormat="1" ht="12.75">
      <c r="G83" s="24"/>
      <c r="H83" s="115"/>
      <c r="I83" s="119"/>
      <c r="J83" s="115"/>
      <c r="K83" s="115"/>
    </row>
    <row r="84" spans="7:11" s="1" customFormat="1" ht="12.75">
      <c r="G84" s="24"/>
      <c r="H84" s="115"/>
      <c r="I84" s="119"/>
      <c r="J84" s="115"/>
      <c r="K84" s="115"/>
    </row>
    <row r="85" spans="7:11" s="1" customFormat="1" ht="12.75">
      <c r="G85" s="24"/>
      <c r="H85" s="115"/>
      <c r="I85" s="119"/>
      <c r="J85" s="115"/>
      <c r="K85" s="115"/>
    </row>
    <row r="86" spans="7:11" s="1" customFormat="1" ht="12.75">
      <c r="G86" s="24"/>
      <c r="H86" s="115"/>
      <c r="I86" s="119"/>
      <c r="J86" s="115"/>
      <c r="K86" s="115"/>
    </row>
    <row r="87" spans="7:11" s="1" customFormat="1" ht="12.75">
      <c r="G87" s="24"/>
      <c r="H87" s="115"/>
      <c r="I87" s="119"/>
      <c r="J87" s="115"/>
      <c r="K87" s="115"/>
    </row>
    <row r="88" spans="7:11" s="1" customFormat="1" ht="12.75">
      <c r="G88" s="24"/>
      <c r="H88" s="115"/>
      <c r="I88" s="119"/>
      <c r="J88" s="115"/>
      <c r="K88" s="115"/>
    </row>
    <row r="89" spans="7:11" s="1" customFormat="1" ht="12.75">
      <c r="G89" s="24"/>
      <c r="H89" s="115"/>
      <c r="I89" s="119"/>
      <c r="J89" s="115"/>
      <c r="K89" s="115"/>
    </row>
    <row r="90" spans="7:11" s="1" customFormat="1" ht="12.75">
      <c r="G90" s="24"/>
      <c r="H90" s="115"/>
      <c r="I90" s="119"/>
      <c r="J90" s="115"/>
      <c r="K90" s="115"/>
    </row>
    <row r="91" spans="7:11" s="1" customFormat="1" ht="12.75">
      <c r="G91" s="24"/>
      <c r="H91" s="115"/>
      <c r="I91" s="119"/>
      <c r="J91" s="115"/>
      <c r="K91" s="115"/>
    </row>
    <row r="92" spans="7:11" s="1" customFormat="1" ht="12.75">
      <c r="G92" s="24"/>
      <c r="H92" s="115"/>
      <c r="I92" s="119"/>
      <c r="J92" s="115"/>
      <c r="K92" s="115"/>
    </row>
    <row r="93" spans="7:11" s="1" customFormat="1" ht="12.75">
      <c r="G93" s="24"/>
      <c r="H93" s="115"/>
      <c r="I93" s="119"/>
      <c r="J93" s="115"/>
      <c r="K93" s="115"/>
    </row>
    <row r="94" spans="7:11" s="1" customFormat="1" ht="12.75">
      <c r="G94" s="24"/>
      <c r="H94" s="115"/>
      <c r="I94" s="119"/>
      <c r="J94" s="115"/>
      <c r="K94" s="115"/>
    </row>
    <row r="95" spans="7:11" s="1" customFormat="1" ht="12.75">
      <c r="G95" s="24"/>
      <c r="H95" s="115"/>
      <c r="I95" s="119"/>
      <c r="J95" s="115"/>
      <c r="K95" s="115"/>
    </row>
    <row r="96" spans="7:11" s="1" customFormat="1" ht="12.75">
      <c r="G96" s="24"/>
      <c r="H96" s="115"/>
      <c r="I96" s="119"/>
      <c r="J96" s="115"/>
      <c r="K96" s="115"/>
    </row>
    <row r="97" spans="7:11" s="1" customFormat="1" ht="12.75">
      <c r="G97" s="24"/>
      <c r="H97" s="115"/>
      <c r="I97" s="119"/>
      <c r="J97" s="115"/>
      <c r="K97" s="115"/>
    </row>
    <row r="98" spans="7:11" s="1" customFormat="1" ht="12.75">
      <c r="G98" s="24"/>
      <c r="H98" s="115"/>
      <c r="I98" s="119"/>
      <c r="J98" s="115"/>
      <c r="K98" s="115"/>
    </row>
    <row r="99" spans="7:11" s="1" customFormat="1" ht="12.75">
      <c r="G99" s="24"/>
      <c r="H99" s="115"/>
      <c r="I99" s="119"/>
      <c r="J99" s="115"/>
      <c r="K99" s="115"/>
    </row>
    <row r="100" spans="7:11" s="1" customFormat="1" ht="12.75">
      <c r="G100" s="24"/>
      <c r="H100" s="115"/>
      <c r="I100" s="119"/>
      <c r="J100" s="115"/>
      <c r="K100" s="115"/>
    </row>
    <row r="101" spans="7:11" s="1" customFormat="1" ht="12.75">
      <c r="G101" s="24"/>
      <c r="H101" s="115"/>
      <c r="I101" s="119"/>
      <c r="J101" s="115"/>
      <c r="K101" s="115"/>
    </row>
    <row r="102" spans="7:11" s="1" customFormat="1" ht="12.75">
      <c r="G102" s="24"/>
      <c r="H102" s="115"/>
      <c r="I102" s="119"/>
      <c r="J102" s="115"/>
      <c r="K102" s="115"/>
    </row>
    <row r="103" spans="7:11" s="1" customFormat="1" ht="12.75">
      <c r="G103" s="24"/>
      <c r="H103" s="115"/>
      <c r="I103" s="119"/>
      <c r="J103" s="115"/>
      <c r="K103" s="115"/>
    </row>
    <row r="104" spans="7:11" s="1" customFormat="1" ht="12.75">
      <c r="G104" s="24"/>
      <c r="H104" s="115"/>
      <c r="I104" s="119"/>
      <c r="J104" s="115"/>
      <c r="K104" s="115"/>
    </row>
    <row r="105" spans="7:11" s="1" customFormat="1" ht="12.75">
      <c r="G105" s="24"/>
      <c r="H105" s="115"/>
      <c r="I105" s="119"/>
      <c r="J105" s="115"/>
      <c r="K105" s="115"/>
    </row>
    <row r="106" spans="7:11" s="1" customFormat="1" ht="12.75">
      <c r="G106" s="24"/>
      <c r="H106" s="115"/>
      <c r="I106" s="119"/>
      <c r="J106" s="115"/>
      <c r="K106" s="115"/>
    </row>
    <row r="107" spans="7:11" s="1" customFormat="1" ht="12.75">
      <c r="G107" s="24"/>
      <c r="H107" s="115"/>
      <c r="I107" s="119"/>
      <c r="J107" s="115"/>
      <c r="K107" s="115"/>
    </row>
    <row r="108" spans="7:11" s="1" customFormat="1" ht="12.75">
      <c r="G108" s="24"/>
      <c r="H108" s="115"/>
      <c r="I108" s="119"/>
      <c r="J108" s="115"/>
      <c r="K108" s="115"/>
    </row>
    <row r="109" spans="7:11" s="1" customFormat="1" ht="12.75">
      <c r="G109" s="24"/>
      <c r="H109" s="115"/>
      <c r="I109" s="119"/>
      <c r="J109" s="115"/>
      <c r="K109" s="115"/>
    </row>
    <row r="110" spans="7:11" s="1" customFormat="1" ht="12.75">
      <c r="G110" s="24"/>
      <c r="H110" s="115"/>
      <c r="I110" s="119"/>
      <c r="J110" s="115"/>
      <c r="K110" s="115"/>
    </row>
    <row r="111" spans="7:11" s="1" customFormat="1" ht="12.75">
      <c r="G111" s="24"/>
      <c r="H111" s="115"/>
      <c r="I111" s="119"/>
      <c r="J111" s="115"/>
      <c r="K111" s="115"/>
    </row>
    <row r="112" spans="7:11" s="1" customFormat="1" ht="12.75">
      <c r="G112" s="24"/>
      <c r="H112" s="115"/>
      <c r="I112" s="119"/>
      <c r="J112" s="115"/>
      <c r="K112" s="115"/>
    </row>
    <row r="113" spans="7:11" s="1" customFormat="1" ht="12.75">
      <c r="G113" s="24"/>
      <c r="H113" s="115"/>
      <c r="I113" s="119"/>
      <c r="J113" s="115"/>
      <c r="K113" s="115"/>
    </row>
    <row r="114" spans="7:11" s="1" customFormat="1" ht="12.75">
      <c r="G114" s="24"/>
      <c r="H114" s="115"/>
      <c r="I114" s="119"/>
      <c r="J114" s="115"/>
      <c r="K114" s="115"/>
    </row>
    <row r="115" spans="7:11" s="1" customFormat="1" ht="12.75">
      <c r="G115" s="24"/>
      <c r="H115" s="115"/>
      <c r="I115" s="119"/>
      <c r="J115" s="115"/>
      <c r="K115" s="115"/>
    </row>
    <row r="116" spans="7:11" s="1" customFormat="1" ht="12.75">
      <c r="G116" s="24"/>
      <c r="H116" s="115"/>
      <c r="I116" s="119"/>
      <c r="J116" s="115"/>
      <c r="K116" s="115"/>
    </row>
    <row r="117" spans="7:11" s="1" customFormat="1" ht="12.75">
      <c r="G117" s="24"/>
      <c r="H117" s="115"/>
      <c r="I117" s="119"/>
      <c r="J117" s="115"/>
      <c r="K117" s="115"/>
    </row>
    <row r="118" spans="7:11" s="1" customFormat="1" ht="12.75">
      <c r="G118" s="24"/>
      <c r="H118" s="115"/>
      <c r="I118" s="119"/>
      <c r="J118" s="115"/>
      <c r="K118" s="115"/>
    </row>
    <row r="119" spans="7:11" s="1" customFormat="1" ht="12.75">
      <c r="G119" s="24"/>
      <c r="H119" s="115"/>
      <c r="I119" s="119"/>
      <c r="J119" s="115"/>
      <c r="K119" s="115"/>
    </row>
    <row r="120" spans="7:11" s="1" customFormat="1" ht="12.75">
      <c r="G120" s="24"/>
      <c r="H120" s="115"/>
      <c r="I120" s="119"/>
      <c r="J120" s="115"/>
      <c r="K120" s="115"/>
    </row>
    <row r="121" spans="7:11" s="1" customFormat="1" ht="12.75">
      <c r="G121" s="24"/>
      <c r="H121" s="115"/>
      <c r="I121" s="119"/>
      <c r="J121" s="115"/>
      <c r="K121" s="115"/>
    </row>
    <row r="122" spans="7:11" s="1" customFormat="1" ht="12.75">
      <c r="G122" s="24"/>
      <c r="H122" s="115"/>
      <c r="I122" s="119"/>
      <c r="J122" s="115"/>
      <c r="K122" s="115"/>
    </row>
    <row r="123" spans="7:11" s="1" customFormat="1" ht="12.75">
      <c r="G123" s="24"/>
      <c r="H123" s="115"/>
      <c r="I123" s="119"/>
      <c r="J123" s="115"/>
      <c r="K123" s="115"/>
    </row>
    <row r="124" spans="7:11" s="1" customFormat="1" ht="12.75">
      <c r="G124" s="24"/>
      <c r="H124" s="115"/>
      <c r="I124" s="119"/>
      <c r="J124" s="115"/>
      <c r="K124" s="115"/>
    </row>
    <row r="125" spans="7:11" s="1" customFormat="1" ht="12.75">
      <c r="G125" s="24"/>
      <c r="H125" s="115"/>
      <c r="I125" s="119"/>
      <c r="J125" s="115"/>
      <c r="K125" s="115"/>
    </row>
    <row r="126" spans="7:11" s="1" customFormat="1" ht="12.75">
      <c r="G126" s="24"/>
      <c r="H126" s="115"/>
      <c r="I126" s="119"/>
      <c r="J126" s="115"/>
      <c r="K126" s="115"/>
    </row>
    <row r="127" spans="7:11" s="1" customFormat="1" ht="12.75">
      <c r="G127" s="24"/>
      <c r="H127" s="115"/>
      <c r="I127" s="119"/>
      <c r="J127" s="115"/>
      <c r="K127" s="115"/>
    </row>
    <row r="128" spans="7:11" s="1" customFormat="1" ht="12.75">
      <c r="G128" s="24"/>
      <c r="H128" s="115"/>
      <c r="I128" s="119"/>
      <c r="J128" s="115"/>
      <c r="K128" s="115"/>
    </row>
    <row r="129" spans="7:11" s="1" customFormat="1" ht="12.75">
      <c r="G129" s="24"/>
      <c r="H129" s="115"/>
      <c r="I129" s="119"/>
      <c r="J129" s="115"/>
      <c r="K129" s="115"/>
    </row>
    <row r="130" spans="7:11" s="1" customFormat="1" ht="12.75">
      <c r="G130" s="24"/>
      <c r="H130" s="115"/>
      <c r="I130" s="119"/>
      <c r="J130" s="115"/>
      <c r="K130" s="115"/>
    </row>
    <row r="131" spans="7:11" s="1" customFormat="1" ht="12.75">
      <c r="G131" s="24"/>
      <c r="H131" s="115"/>
      <c r="I131" s="119"/>
      <c r="J131" s="115"/>
      <c r="K131" s="115"/>
    </row>
    <row r="132" spans="7:11" s="1" customFormat="1" ht="12.75">
      <c r="G132" s="24"/>
      <c r="H132" s="115"/>
      <c r="I132" s="119"/>
      <c r="J132" s="115"/>
      <c r="K132" s="115"/>
    </row>
    <row r="133" spans="7:11" s="1" customFormat="1" ht="12.75">
      <c r="G133" s="24"/>
      <c r="H133" s="115"/>
      <c r="I133" s="119"/>
      <c r="J133" s="115"/>
      <c r="K133" s="115"/>
    </row>
    <row r="134" spans="7:11" s="1" customFormat="1" ht="12.75">
      <c r="G134" s="24"/>
      <c r="H134" s="115"/>
      <c r="I134" s="119"/>
      <c r="J134" s="115"/>
      <c r="K134" s="115"/>
    </row>
    <row r="135" spans="7:11" s="1" customFormat="1" ht="12.75">
      <c r="G135" s="24"/>
      <c r="H135" s="115"/>
      <c r="I135" s="119"/>
      <c r="J135" s="115"/>
      <c r="K135" s="115"/>
    </row>
    <row r="136" spans="7:11" s="1" customFormat="1" ht="12.75">
      <c r="G136" s="24"/>
      <c r="H136" s="115"/>
      <c r="I136" s="119"/>
      <c r="J136" s="115"/>
      <c r="K136" s="115"/>
    </row>
    <row r="137" spans="7:11" s="1" customFormat="1" ht="12.75">
      <c r="G137" s="24"/>
      <c r="H137" s="115"/>
      <c r="I137" s="119"/>
      <c r="J137" s="115"/>
      <c r="K137" s="115"/>
    </row>
    <row r="138" spans="7:11" s="1" customFormat="1" ht="12.75">
      <c r="G138" s="24"/>
      <c r="H138" s="115"/>
      <c r="I138" s="119"/>
      <c r="J138" s="115"/>
      <c r="K138" s="115"/>
    </row>
    <row r="139" spans="7:11" s="1" customFormat="1" ht="12.75">
      <c r="G139" s="24"/>
      <c r="H139" s="115"/>
      <c r="I139" s="119"/>
      <c r="J139" s="115"/>
      <c r="K139" s="115"/>
    </row>
    <row r="140" spans="7:11" s="1" customFormat="1" ht="12.75">
      <c r="G140" s="24"/>
      <c r="H140" s="115"/>
      <c r="I140" s="119"/>
      <c r="J140" s="115"/>
      <c r="K140" s="115"/>
    </row>
    <row r="141" spans="7:11" s="1" customFormat="1" ht="12.75">
      <c r="G141" s="24"/>
      <c r="H141" s="115"/>
      <c r="I141" s="119"/>
      <c r="J141" s="115"/>
      <c r="K141" s="115"/>
    </row>
    <row r="142" spans="7:11" s="1" customFormat="1" ht="12.75">
      <c r="G142" s="24"/>
      <c r="H142" s="115"/>
      <c r="I142" s="119"/>
      <c r="J142" s="115"/>
      <c r="K142" s="115"/>
    </row>
    <row r="143" spans="7:11" s="1" customFormat="1" ht="12.75">
      <c r="G143" s="24"/>
      <c r="H143" s="115"/>
      <c r="I143" s="119"/>
      <c r="J143" s="115"/>
      <c r="K143" s="115"/>
    </row>
    <row r="144" spans="7:11" s="1" customFormat="1" ht="12.75">
      <c r="G144" s="24"/>
      <c r="H144" s="115"/>
      <c r="I144" s="119"/>
      <c r="J144" s="115"/>
      <c r="K144" s="115"/>
    </row>
    <row r="145" spans="7:11" s="1" customFormat="1" ht="12.75">
      <c r="G145" s="24"/>
      <c r="H145" s="115"/>
      <c r="I145" s="119"/>
      <c r="J145" s="115"/>
      <c r="K145" s="115"/>
    </row>
    <row r="146" spans="7:11" s="1" customFormat="1" ht="12.75">
      <c r="G146" s="24"/>
      <c r="H146" s="115"/>
      <c r="I146" s="119"/>
      <c r="J146" s="115"/>
      <c r="K146" s="115"/>
    </row>
    <row r="147" spans="7:11" s="1" customFormat="1" ht="12.75">
      <c r="G147" s="24"/>
      <c r="H147" s="115"/>
      <c r="I147" s="119"/>
      <c r="J147" s="115"/>
      <c r="K147" s="115"/>
    </row>
    <row r="148" spans="7:11" s="1" customFormat="1" ht="12.75">
      <c r="G148" s="24"/>
      <c r="H148" s="115"/>
      <c r="I148" s="119"/>
      <c r="J148" s="115"/>
      <c r="K148" s="115"/>
    </row>
    <row r="149" spans="7:11" s="1" customFormat="1" ht="12.75">
      <c r="G149" s="24"/>
      <c r="H149" s="115"/>
      <c r="I149" s="119"/>
      <c r="J149" s="115"/>
      <c r="K149" s="115"/>
    </row>
    <row r="150" spans="7:11" s="1" customFormat="1" ht="12.75">
      <c r="G150" s="24"/>
      <c r="H150" s="115"/>
      <c r="I150" s="119"/>
      <c r="J150" s="115"/>
      <c r="K150" s="115"/>
    </row>
    <row r="151" spans="7:11" s="1" customFormat="1" ht="12.75">
      <c r="G151" s="24"/>
      <c r="H151" s="115"/>
      <c r="I151" s="119"/>
      <c r="J151" s="115"/>
      <c r="K151" s="115"/>
    </row>
    <row r="152" spans="7:11" s="1" customFormat="1" ht="12.75">
      <c r="G152" s="24"/>
      <c r="H152" s="115"/>
      <c r="I152" s="119"/>
      <c r="J152" s="115"/>
      <c r="K152" s="115"/>
    </row>
    <row r="153" spans="7:11" s="1" customFormat="1" ht="12.75">
      <c r="G153" s="24"/>
      <c r="H153" s="115"/>
      <c r="I153" s="119"/>
      <c r="J153" s="115"/>
      <c r="K153" s="115"/>
    </row>
    <row r="154" spans="7:11" s="1" customFormat="1" ht="12.75">
      <c r="G154" s="24"/>
      <c r="H154" s="115"/>
      <c r="I154" s="119"/>
      <c r="J154" s="115"/>
      <c r="K154" s="115"/>
    </row>
    <row r="155" spans="7:11" s="1" customFormat="1" ht="12.75">
      <c r="G155" s="24"/>
      <c r="H155" s="115"/>
      <c r="I155" s="119"/>
      <c r="J155" s="115"/>
      <c r="K155" s="115"/>
    </row>
  </sheetData>
  <printOptions/>
  <pageMargins left="0.75" right="0.75" top="0.75" bottom="0.75" header="0.5" footer="0.5"/>
  <pageSetup horizontalDpi="180" verticalDpi="18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1">
      <selection activeCell="F20" sqref="F20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8" width="11.7109375" style="1" customWidth="1"/>
    <col min="9" max="16384" width="9.140625" style="1" customWidth="1"/>
  </cols>
  <sheetData>
    <row r="1" spans="1:2" ht="16.5">
      <c r="A1" s="15" t="s">
        <v>35</v>
      </c>
      <c r="B1" s="15"/>
    </row>
    <row r="2" spans="1:2" ht="12.75">
      <c r="A2" s="5" t="s">
        <v>36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77</v>
      </c>
      <c r="B5" s="3"/>
    </row>
    <row r="6" spans="1:3" ht="12.75">
      <c r="A6" s="3" t="s">
        <v>118</v>
      </c>
      <c r="B6" s="3"/>
      <c r="C6" s="3"/>
    </row>
    <row r="7" spans="4:8" ht="12.75">
      <c r="D7" s="27"/>
      <c r="E7" s="27"/>
      <c r="F7" s="7"/>
      <c r="G7" s="27"/>
      <c r="H7" s="7"/>
    </row>
    <row r="8" spans="4:8" ht="12.75">
      <c r="D8" s="27"/>
      <c r="E8" s="27"/>
      <c r="F8" s="7"/>
      <c r="G8" s="27"/>
      <c r="H8" s="7"/>
    </row>
    <row r="9" spans="4:8" ht="12.75">
      <c r="D9" s="27"/>
      <c r="E9" s="27"/>
      <c r="F9" s="7"/>
      <c r="G9" s="27"/>
      <c r="H9" s="7"/>
    </row>
    <row r="10" spans="4:8" s="3" customFormat="1" ht="12.75">
      <c r="D10" s="76" t="s">
        <v>106</v>
      </c>
      <c r="E10" s="76" t="s">
        <v>41</v>
      </c>
      <c r="F10" s="76" t="s">
        <v>42</v>
      </c>
      <c r="G10" s="76" t="s">
        <v>108</v>
      </c>
      <c r="H10" s="76" t="s">
        <v>45</v>
      </c>
    </row>
    <row r="11" spans="4:8" s="3" customFormat="1" ht="12.75">
      <c r="D11" s="79" t="s">
        <v>105</v>
      </c>
      <c r="E11" s="79" t="s">
        <v>43</v>
      </c>
      <c r="F11" s="79" t="s">
        <v>44</v>
      </c>
      <c r="G11" s="79" t="s">
        <v>107</v>
      </c>
      <c r="H11" s="79"/>
    </row>
    <row r="12" spans="4:8" s="3" customFormat="1" ht="12.75">
      <c r="D12" s="76" t="s">
        <v>78</v>
      </c>
      <c r="E12" s="76" t="s">
        <v>78</v>
      </c>
      <c r="F12" s="76" t="s">
        <v>78</v>
      </c>
      <c r="G12" s="76" t="s">
        <v>78</v>
      </c>
      <c r="H12" s="76" t="s">
        <v>78</v>
      </c>
    </row>
    <row r="13" spans="1:8" ht="12.75">
      <c r="A13" s="29" t="s">
        <v>119</v>
      </c>
      <c r="B13" s="29"/>
      <c r="C13" s="29"/>
      <c r="D13" s="27"/>
      <c r="E13" s="27"/>
      <c r="F13" s="27"/>
      <c r="G13" s="27"/>
      <c r="H13" s="27"/>
    </row>
    <row r="14" spans="1:34" s="29" customFormat="1" ht="12.75">
      <c r="A14" s="28" t="s">
        <v>117</v>
      </c>
      <c r="B14" s="66"/>
      <c r="C14" s="28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4:34" s="29" customFormat="1" ht="12.75"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2.75">
      <c r="A16" s="29"/>
      <c r="B16" s="29"/>
      <c r="C16" s="29"/>
      <c r="D16" s="30"/>
      <c r="E16" s="30"/>
      <c r="F16" s="30"/>
      <c r="G16" s="30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2.75">
      <c r="A17" s="38" t="s">
        <v>94</v>
      </c>
      <c r="B17" s="38"/>
      <c r="C17" s="29"/>
      <c r="D17" s="30">
        <v>40000000</v>
      </c>
      <c r="E17" s="30">
        <v>939803</v>
      </c>
      <c r="F17" s="30">
        <v>1256363</v>
      </c>
      <c r="G17" s="30">
        <v>3902676</v>
      </c>
      <c r="H17" s="30">
        <f>SUM(D17:G17)</f>
        <v>46098842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2.75">
      <c r="A18" s="38"/>
      <c r="B18" s="38"/>
      <c r="C18" s="29"/>
      <c r="D18" s="30"/>
      <c r="E18" s="30"/>
      <c r="F18" s="30"/>
      <c r="G18" s="30"/>
      <c r="H18" s="3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2.75">
      <c r="A19" s="38" t="s">
        <v>110</v>
      </c>
      <c r="B19" s="38"/>
      <c r="C19" s="29"/>
      <c r="D19" s="30"/>
      <c r="E19" s="30"/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2.75">
      <c r="A20" s="38" t="s">
        <v>111</v>
      </c>
      <c r="B20" s="38"/>
      <c r="C20" s="29"/>
      <c r="D20" s="30">
        <v>0</v>
      </c>
      <c r="E20" s="30">
        <v>0</v>
      </c>
      <c r="F20" s="12">
        <v>-226408</v>
      </c>
      <c r="G20" s="30">
        <f>353344-126936</f>
        <v>226408</v>
      </c>
      <c r="H20" s="30">
        <f>SUM(D20:G20)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2.75">
      <c r="A21" s="29"/>
      <c r="B21" s="29"/>
      <c r="C21" s="29"/>
      <c r="D21" s="30"/>
      <c r="E21" s="30"/>
      <c r="F21" s="30"/>
      <c r="G21" s="30"/>
      <c r="H21" s="3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2.75">
      <c r="A22" s="29" t="s">
        <v>120</v>
      </c>
      <c r="B22" s="29"/>
      <c r="C22" s="29"/>
      <c r="D22" s="30">
        <v>0</v>
      </c>
      <c r="E22" s="30">
        <v>0</v>
      </c>
      <c r="F22" s="30">
        <v>0</v>
      </c>
      <c r="G22" s="12">
        <v>844990</v>
      </c>
      <c r="H22" s="12">
        <f>SUM(D22:G22)</f>
        <v>844990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2.75">
      <c r="A23" s="29"/>
      <c r="B23" s="29"/>
      <c r="C23" s="29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3" customFormat="1" ht="13.5" thickBot="1">
      <c r="A24" s="74" t="s">
        <v>121</v>
      </c>
      <c r="B24" s="52"/>
      <c r="C24" s="52"/>
      <c r="D24" s="53">
        <f>SUM(D17:D23)</f>
        <v>40000000</v>
      </c>
      <c r="E24" s="53">
        <f>SUM(E17:E23)</f>
        <v>939803</v>
      </c>
      <c r="F24" s="53">
        <f>SUM(F17:F23)</f>
        <v>1029955</v>
      </c>
      <c r="G24" s="53">
        <f>SUM(G17:G23)</f>
        <v>4974074</v>
      </c>
      <c r="H24" s="53">
        <f>SUM(H17:H23)</f>
        <v>46943832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34" ht="13.5" thickTop="1">
      <c r="A25" s="29"/>
      <c r="B25" s="29"/>
      <c r="C25" s="29"/>
      <c r="D25" s="30"/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2.75">
      <c r="A26" s="29"/>
      <c r="B26" s="29"/>
      <c r="C26" s="29"/>
      <c r="D26" s="30"/>
      <c r="E26" s="30"/>
      <c r="F26" s="30"/>
      <c r="G26" s="30"/>
      <c r="H26" s="3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2.75">
      <c r="A27" s="29"/>
      <c r="B27" s="29"/>
      <c r="C27" s="29"/>
      <c r="D27" s="30"/>
      <c r="E27" s="30"/>
      <c r="F27" s="30"/>
      <c r="G27" s="30"/>
      <c r="H27" s="3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2.75">
      <c r="A28" s="29"/>
      <c r="B28" s="29"/>
      <c r="C28" s="29"/>
      <c r="D28" s="30"/>
      <c r="E28" s="30"/>
      <c r="F28" s="30"/>
      <c r="G28" s="30"/>
      <c r="H28" s="3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2.75">
      <c r="A29" s="29"/>
      <c r="B29" s="29"/>
      <c r="C29" s="29"/>
      <c r="D29" s="30"/>
      <c r="E29" s="30"/>
      <c r="F29" s="30"/>
      <c r="G29" s="30"/>
      <c r="H29" s="3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2.75">
      <c r="A30" s="61" t="s">
        <v>40</v>
      </c>
      <c r="B30" s="61"/>
      <c r="C30" s="38"/>
      <c r="D30" s="36"/>
      <c r="E30" s="36"/>
      <c r="F30" s="36"/>
      <c r="G30" s="36"/>
      <c r="H30" s="3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8" ht="12.75">
      <c r="A31" s="61" t="s">
        <v>137</v>
      </c>
      <c r="B31" s="61"/>
      <c r="C31" s="61"/>
      <c r="D31" s="60"/>
      <c r="E31" s="60"/>
      <c r="F31" s="60"/>
      <c r="G31" s="60"/>
      <c r="H31" s="60"/>
    </row>
    <row r="32" spans="1:8" ht="12.75">
      <c r="A32" s="67"/>
      <c r="B32" s="67"/>
      <c r="C32" s="38"/>
      <c r="D32" s="60"/>
      <c r="E32" s="60"/>
      <c r="F32" s="60"/>
      <c r="G32" s="60"/>
      <c r="H32" s="60"/>
    </row>
    <row r="33" spans="1:8" ht="12.75">
      <c r="A33" s="38" t="s">
        <v>119</v>
      </c>
      <c r="B33" s="38"/>
      <c r="C33" s="38"/>
      <c r="D33" s="60"/>
      <c r="E33" s="60"/>
      <c r="F33" s="60"/>
      <c r="G33" s="60"/>
      <c r="H33" s="60"/>
    </row>
    <row r="34" spans="1:8" ht="12.75">
      <c r="A34" s="59" t="s">
        <v>122</v>
      </c>
      <c r="B34" s="28"/>
      <c r="C34" s="59"/>
      <c r="D34" s="60"/>
      <c r="E34" s="60"/>
      <c r="F34" s="60"/>
      <c r="G34" s="60"/>
      <c r="H34" s="60"/>
    </row>
    <row r="35" spans="1:8" ht="12.75">
      <c r="A35" s="38"/>
      <c r="B35" s="38"/>
      <c r="C35" s="38"/>
      <c r="D35" s="60"/>
      <c r="E35" s="60"/>
      <c r="F35" s="60"/>
      <c r="G35" s="60"/>
      <c r="H35" s="60"/>
    </row>
    <row r="36" spans="1:8" ht="12.75">
      <c r="A36" s="38"/>
      <c r="B36" s="38"/>
      <c r="C36" s="38"/>
      <c r="D36" s="60"/>
      <c r="E36" s="60"/>
      <c r="F36" s="60"/>
      <c r="G36" s="60"/>
      <c r="H36" s="60"/>
    </row>
    <row r="37" spans="1:34" ht="12.75">
      <c r="A37" s="38" t="s">
        <v>95</v>
      </c>
      <c r="B37" s="38"/>
      <c r="C37" s="38"/>
      <c r="D37" s="36">
        <v>40000000</v>
      </c>
      <c r="E37" s="36">
        <v>939803</v>
      </c>
      <c r="F37" s="36">
        <f>997321-279000</f>
        <v>718321</v>
      </c>
      <c r="G37" s="36">
        <v>7164188</v>
      </c>
      <c r="H37" s="36">
        <f>SUM(D37:G37)</f>
        <v>48822312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38"/>
      <c r="B38" s="38"/>
      <c r="C38" s="38"/>
      <c r="D38" s="36"/>
      <c r="E38" s="36"/>
      <c r="F38" s="36"/>
      <c r="G38" s="36"/>
      <c r="H38" s="3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38" t="s">
        <v>130</v>
      </c>
      <c r="B39" s="38"/>
      <c r="C39" s="38"/>
      <c r="D39" s="36">
        <v>0</v>
      </c>
      <c r="E39" s="36">
        <v>0</v>
      </c>
      <c r="F39" s="36">
        <v>538042</v>
      </c>
      <c r="G39" s="36">
        <v>0</v>
      </c>
      <c r="H39" s="36">
        <f>SUM(D39:G39)</f>
        <v>538042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38" t="s">
        <v>123</v>
      </c>
      <c r="B40" s="38"/>
      <c r="C40" s="38"/>
      <c r="D40" s="36"/>
      <c r="E40" s="36"/>
      <c r="F40" s="36"/>
      <c r="G40" s="36"/>
      <c r="H40" s="3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38" t="s">
        <v>124</v>
      </c>
      <c r="B41" s="38"/>
      <c r="C41" s="38"/>
      <c r="D41" s="36"/>
      <c r="E41" s="36"/>
      <c r="F41" s="36"/>
      <c r="G41" s="36"/>
      <c r="H41" s="3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2.75">
      <c r="A42" s="38"/>
      <c r="B42" s="38"/>
      <c r="C42" s="38"/>
      <c r="D42" s="36"/>
      <c r="E42" s="36"/>
      <c r="F42" s="36"/>
      <c r="G42" s="36"/>
      <c r="H42" s="3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2.75">
      <c r="A43" s="38" t="s">
        <v>125</v>
      </c>
      <c r="B43" s="38"/>
      <c r="C43" s="38"/>
      <c r="D43" s="36">
        <v>0</v>
      </c>
      <c r="E43" s="36">
        <v>0</v>
      </c>
      <c r="F43" s="36">
        <v>0</v>
      </c>
      <c r="G43" s="93">
        <v>-3261513</v>
      </c>
      <c r="H43" s="93">
        <f>SUM(D43:G43)</f>
        <v>-3261513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2.75">
      <c r="A44" s="38"/>
      <c r="B44" s="38"/>
      <c r="C44" s="38"/>
      <c r="D44" s="36"/>
      <c r="E44" s="36"/>
      <c r="F44" s="36"/>
      <c r="G44" s="36"/>
      <c r="H44" s="3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3" customFormat="1" ht="13.5" thickBot="1">
      <c r="A45" s="65" t="s">
        <v>76</v>
      </c>
      <c r="B45" s="61" t="str">
        <f>A34</f>
        <v>31st March 2005</v>
      </c>
      <c r="C45" s="61"/>
      <c r="D45" s="62">
        <f>SUM(D37:D43)</f>
        <v>40000000</v>
      </c>
      <c r="E45" s="62">
        <f>SUM(E37:E43)</f>
        <v>939803</v>
      </c>
      <c r="F45" s="62">
        <f>SUM(F37:F43)</f>
        <v>1256363</v>
      </c>
      <c r="G45" s="62">
        <f>SUM(G37:G43)</f>
        <v>3902675</v>
      </c>
      <c r="H45" s="62">
        <f>SUM(H37:H43)</f>
        <v>46098841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8" ht="13.5" thickTop="1">
      <c r="A46" s="38"/>
      <c r="B46" s="38"/>
      <c r="C46" s="38"/>
      <c r="D46" s="60"/>
      <c r="E46" s="60"/>
      <c r="F46" s="60"/>
      <c r="G46" s="60"/>
      <c r="H46" s="60"/>
    </row>
    <row r="47" spans="1:8" ht="12.75">
      <c r="A47" s="38"/>
      <c r="B47" s="38"/>
      <c r="C47" s="38"/>
      <c r="D47" s="60"/>
      <c r="E47" s="60"/>
      <c r="F47" s="60"/>
      <c r="G47" s="60"/>
      <c r="H47" s="60"/>
    </row>
    <row r="48" spans="1:8" ht="12.75">
      <c r="A48" s="38"/>
      <c r="B48" s="38"/>
      <c r="C48" s="38"/>
      <c r="D48" s="60"/>
      <c r="E48" s="60"/>
      <c r="F48" s="60"/>
      <c r="G48" s="60"/>
      <c r="H48" s="60"/>
    </row>
    <row r="49" spans="1:8" ht="12.75">
      <c r="A49" s="38"/>
      <c r="B49" s="38"/>
      <c r="C49" s="38"/>
      <c r="D49" s="60"/>
      <c r="E49" s="60"/>
      <c r="F49" s="60"/>
      <c r="G49" s="60"/>
      <c r="H49" s="60"/>
    </row>
    <row r="50" spans="1:8" ht="12.75">
      <c r="A50" s="38"/>
      <c r="B50" s="38"/>
      <c r="C50" s="38"/>
      <c r="D50" s="60"/>
      <c r="E50" s="60"/>
      <c r="F50" s="60"/>
      <c r="G50" s="60"/>
      <c r="H50" s="60"/>
    </row>
    <row r="51" spans="1:8" ht="12.75">
      <c r="A51" s="38"/>
      <c r="B51" s="38"/>
      <c r="C51" s="38"/>
      <c r="D51" s="60"/>
      <c r="E51" s="60"/>
      <c r="F51" s="60"/>
      <c r="G51" s="60"/>
      <c r="H51" s="60"/>
    </row>
    <row r="52" spans="1:8" ht="12.75">
      <c r="A52" s="38"/>
      <c r="B52" s="38"/>
      <c r="C52" s="38"/>
      <c r="D52" s="60"/>
      <c r="E52" s="60"/>
      <c r="F52" s="60"/>
      <c r="G52" s="60"/>
      <c r="H52" s="60"/>
    </row>
    <row r="53" spans="1:8" ht="12.75">
      <c r="A53" s="38"/>
      <c r="B53" s="38"/>
      <c r="C53" s="38"/>
      <c r="D53" s="60"/>
      <c r="E53" s="60"/>
      <c r="F53" s="60"/>
      <c r="G53" s="60"/>
      <c r="H53" s="60"/>
    </row>
    <row r="54" spans="1:14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2.75">
      <c r="A56" s="57" t="s">
        <v>46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2.75">
      <c r="A57" s="3" t="s">
        <v>96</v>
      </c>
      <c r="B57" s="5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ht="12.75">
      <c r="B58" s="3"/>
    </row>
    <row r="59" ht="12.75">
      <c r="H59" s="8" t="s">
        <v>133</v>
      </c>
    </row>
  </sheetData>
  <printOptions/>
  <pageMargins left="0.75" right="0.75" top="0.75" bottom="0.69" header="0.5" footer="0.3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F64" sqref="F64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102" customWidth="1"/>
    <col min="5" max="5" width="10.7109375" style="33" customWidth="1"/>
    <col min="6" max="6" width="13.7109375" style="32" customWidth="1"/>
    <col min="7" max="7" width="8.8515625" style="37" hidden="1" customWidth="1"/>
    <col min="8" max="8" width="14.00390625" style="32" hidden="1" customWidth="1"/>
    <col min="9" max="10" width="0" style="1" hidden="1" customWidth="1"/>
    <col min="11" max="16384" width="9.140625" style="1" customWidth="1"/>
  </cols>
  <sheetData>
    <row r="1" spans="1:6" ht="16.5">
      <c r="A1" s="15" t="s">
        <v>35</v>
      </c>
      <c r="D1" s="101"/>
      <c r="E1" s="55"/>
      <c r="F1" s="55"/>
    </row>
    <row r="2" spans="1:6" ht="12.75">
      <c r="A2" s="5" t="s">
        <v>36</v>
      </c>
      <c r="D2" s="101"/>
      <c r="E2" s="55"/>
      <c r="F2" s="55"/>
    </row>
    <row r="3" spans="1:6" ht="12.75">
      <c r="A3" s="5"/>
      <c r="D3" s="101"/>
      <c r="E3" s="55"/>
      <c r="F3" s="55"/>
    </row>
    <row r="4" spans="1:6" ht="12.75">
      <c r="A4" s="5"/>
      <c r="D4" s="101"/>
      <c r="E4" s="55"/>
      <c r="F4" s="55"/>
    </row>
    <row r="5" ht="12.75">
      <c r="A5" s="3" t="s">
        <v>80</v>
      </c>
    </row>
    <row r="6" spans="1:2" ht="12.75">
      <c r="A6" s="3" t="str">
        <f>'CF-CIE'!A6</f>
        <v>For the year ended 31st March 2006</v>
      </c>
      <c r="B6" s="3"/>
    </row>
    <row r="7" ht="12.75">
      <c r="H7" s="30"/>
    </row>
    <row r="8" spans="4:8" s="3" customFormat="1" ht="12.75">
      <c r="D8" s="103" t="s">
        <v>126</v>
      </c>
      <c r="E8" s="85"/>
      <c r="F8" s="84" t="s">
        <v>128</v>
      </c>
      <c r="G8" s="86"/>
      <c r="H8" s="87"/>
    </row>
    <row r="9" spans="4:8" s="3" customFormat="1" ht="12.75">
      <c r="D9" s="63" t="s">
        <v>127</v>
      </c>
      <c r="E9" s="54"/>
      <c r="F9" s="35" t="str">
        <f>D9</f>
        <v>12 Months Period</v>
      </c>
      <c r="G9" s="88"/>
      <c r="H9" s="42"/>
    </row>
    <row r="10" spans="4:8" s="3" customFormat="1" ht="12.75">
      <c r="D10" s="104">
        <f>PL!D12</f>
        <v>38807</v>
      </c>
      <c r="E10" s="90"/>
      <c r="F10" s="89">
        <v>38442</v>
      </c>
      <c r="G10" s="88"/>
      <c r="H10" s="91"/>
    </row>
    <row r="11" spans="4:8" s="3" customFormat="1" ht="12.75">
      <c r="D11" s="63" t="s">
        <v>72</v>
      </c>
      <c r="E11" s="54"/>
      <c r="F11" s="35" t="s">
        <v>72</v>
      </c>
      <c r="G11" s="88"/>
      <c r="H11" s="42"/>
    </row>
    <row r="12" spans="4:8" s="3" customFormat="1" ht="12.75" hidden="1">
      <c r="D12" s="63"/>
      <c r="E12" s="54"/>
      <c r="F12" s="35"/>
      <c r="G12" s="88"/>
      <c r="H12" s="42"/>
    </row>
    <row r="13" spans="4:8" ht="12.75">
      <c r="D13" s="58"/>
      <c r="H13" s="30"/>
    </row>
    <row r="14" spans="1:14" ht="12.75">
      <c r="A14" s="1" t="s">
        <v>138</v>
      </c>
      <c r="D14" s="122">
        <f>PL!H26</f>
        <v>500</v>
      </c>
      <c r="F14" s="93">
        <v>-2627</v>
      </c>
      <c r="H14" s="30" t="s">
        <v>33</v>
      </c>
      <c r="M14" s="70"/>
      <c r="N14" s="70"/>
    </row>
    <row r="15" spans="4:8" ht="12.75">
      <c r="D15" s="58"/>
      <c r="H15" s="30"/>
    </row>
    <row r="16" spans="1:8" ht="12.75">
      <c r="A16" s="120" t="s">
        <v>47</v>
      </c>
      <c r="D16" s="100"/>
      <c r="F16" s="34"/>
      <c r="H16" s="30" t="s">
        <v>24</v>
      </c>
    </row>
    <row r="17" spans="1:13" ht="12.75">
      <c r="A17" s="38" t="s">
        <v>98</v>
      </c>
      <c r="D17" s="105">
        <v>-267</v>
      </c>
      <c r="F17" s="94">
        <v>-18</v>
      </c>
      <c r="H17" s="30"/>
      <c r="K17" s="70"/>
      <c r="L17" s="70"/>
      <c r="M17" s="70"/>
    </row>
    <row r="18" spans="1:13" ht="12.75">
      <c r="A18" s="38" t="s">
        <v>139</v>
      </c>
      <c r="D18" s="106">
        <v>0</v>
      </c>
      <c r="F18" s="95">
        <v>412</v>
      </c>
      <c r="H18" s="30"/>
      <c r="K18" s="70"/>
      <c r="M18" s="70"/>
    </row>
    <row r="19" spans="1:13" ht="12.75">
      <c r="A19" s="38" t="s">
        <v>48</v>
      </c>
      <c r="D19" s="106">
        <v>4509</v>
      </c>
      <c r="F19" s="95">
        <v>4938</v>
      </c>
      <c r="H19" s="30"/>
      <c r="M19" s="70"/>
    </row>
    <row r="20" spans="1:13" ht="12.75">
      <c r="A20" s="38" t="s">
        <v>51</v>
      </c>
      <c r="D20" s="106">
        <v>76</v>
      </c>
      <c r="F20" s="95">
        <v>76</v>
      </c>
      <c r="H20" s="30"/>
      <c r="K20" s="70"/>
      <c r="M20" s="70"/>
    </row>
    <row r="21" spans="1:13" ht="12.75">
      <c r="A21" s="38" t="s">
        <v>50</v>
      </c>
      <c r="D21" s="106">
        <v>234</v>
      </c>
      <c r="F21" s="95">
        <v>343</v>
      </c>
      <c r="H21" s="30"/>
      <c r="I21" s="1" t="s">
        <v>3</v>
      </c>
      <c r="K21" s="70"/>
      <c r="M21" s="70"/>
    </row>
    <row r="22" spans="1:13" ht="12.75">
      <c r="A22" s="38" t="s">
        <v>140</v>
      </c>
      <c r="D22" s="106">
        <v>-683</v>
      </c>
      <c r="F22" s="95">
        <f>294-250</f>
        <v>44</v>
      </c>
      <c r="H22" s="30"/>
      <c r="M22" s="70"/>
    </row>
    <row r="23" spans="1:13" ht="12.75">
      <c r="A23" s="38" t="s">
        <v>92</v>
      </c>
      <c r="D23" s="106">
        <v>0</v>
      </c>
      <c r="F23" s="95">
        <v>76</v>
      </c>
      <c r="H23" s="30"/>
      <c r="I23" s="1" t="s">
        <v>20</v>
      </c>
      <c r="M23" s="70"/>
    </row>
    <row r="24" spans="1:13" ht="12.75">
      <c r="A24" s="38" t="s">
        <v>49</v>
      </c>
      <c r="D24" s="106">
        <v>-226</v>
      </c>
      <c r="F24" s="95">
        <v>-282</v>
      </c>
      <c r="H24" s="30"/>
      <c r="M24" s="70"/>
    </row>
    <row r="25" spans="1:13" ht="12.75" customHeight="1" hidden="1">
      <c r="A25" s="38" t="s">
        <v>71</v>
      </c>
      <c r="D25" s="106">
        <v>0</v>
      </c>
      <c r="F25" s="95">
        <v>0</v>
      </c>
      <c r="H25" s="30"/>
      <c r="I25" s="1" t="s">
        <v>93</v>
      </c>
      <c r="M25" s="70"/>
    </row>
    <row r="26" spans="1:13" ht="12.75">
      <c r="A26" s="38" t="s">
        <v>141</v>
      </c>
      <c r="D26" s="107">
        <v>0</v>
      </c>
      <c r="F26" s="96">
        <v>37</v>
      </c>
      <c r="H26" s="30"/>
      <c r="M26" s="70"/>
    </row>
    <row r="27" spans="4:13" ht="12.75">
      <c r="D27" s="36">
        <f>SUM(D17:D26)</f>
        <v>3643</v>
      </c>
      <c r="F27" s="30">
        <f>SUM(F17:F26)</f>
        <v>5626</v>
      </c>
      <c r="H27" s="30"/>
      <c r="I27" s="1" t="s">
        <v>8</v>
      </c>
      <c r="M27" s="70"/>
    </row>
    <row r="28" spans="4:13" ht="12.75">
      <c r="D28" s="100"/>
      <c r="F28" s="34"/>
      <c r="H28" s="30"/>
      <c r="I28" s="1" t="s">
        <v>86</v>
      </c>
      <c r="M28" s="70"/>
    </row>
    <row r="29" spans="1:13" ht="12.75">
      <c r="A29" s="1" t="s">
        <v>52</v>
      </c>
      <c r="D29" s="58">
        <f>+D14+D27</f>
        <v>4143</v>
      </c>
      <c r="F29" s="32">
        <f>+F14+F27</f>
        <v>2999</v>
      </c>
      <c r="H29" s="30"/>
      <c r="I29" s="1" t="s">
        <v>6</v>
      </c>
      <c r="M29" s="70"/>
    </row>
    <row r="30" spans="4:13" ht="12.75">
      <c r="D30" s="58"/>
      <c r="H30" s="30"/>
      <c r="I30" s="1" t="s">
        <v>22</v>
      </c>
      <c r="M30" s="70"/>
    </row>
    <row r="31" spans="1:13" ht="12.75">
      <c r="A31" s="120" t="s">
        <v>53</v>
      </c>
      <c r="D31" s="58"/>
      <c r="I31" s="1" t="s">
        <v>16</v>
      </c>
      <c r="M31" s="70"/>
    </row>
    <row r="32" spans="1:13" ht="12.75">
      <c r="A32" s="1" t="s">
        <v>54</v>
      </c>
      <c r="D32" s="105">
        <f>'BS'!G20-'BS'!E20</f>
        <v>390</v>
      </c>
      <c r="F32" s="94">
        <v>-3811</v>
      </c>
      <c r="H32" s="51"/>
      <c r="K32" s="70"/>
      <c r="M32" s="70"/>
    </row>
    <row r="33" spans="1:13" ht="12.75">
      <c r="A33" s="1" t="s">
        <v>55</v>
      </c>
      <c r="D33" s="106">
        <f>-'BS'!E22-'BS'!E23+'BS'!G22+'BS'!G23+6635-D22</f>
        <v>1579</v>
      </c>
      <c r="F33" s="95">
        <v>2200</v>
      </c>
      <c r="H33" s="51"/>
      <c r="M33" s="70"/>
    </row>
    <row r="34" spans="1:13" ht="12.75">
      <c r="A34" s="1" t="s">
        <v>56</v>
      </c>
      <c r="D34" s="107">
        <f>+'BS'!E30-'BS'!G30+'BS'!E31-'BS'!G31-502</f>
        <v>-631</v>
      </c>
      <c r="F34" s="96">
        <v>-1719</v>
      </c>
      <c r="H34" s="51" t="s">
        <v>23</v>
      </c>
      <c r="K34" s="70"/>
      <c r="M34" s="70"/>
    </row>
    <row r="35" spans="1:13" ht="12.75" hidden="1">
      <c r="A35" s="1" t="s">
        <v>57</v>
      </c>
      <c r="C35" s="64"/>
      <c r="D35" s="107">
        <f>-125.687+125.687</f>
        <v>0</v>
      </c>
      <c r="E35" s="64"/>
      <c r="F35" s="96">
        <v>0</v>
      </c>
      <c r="H35" s="51"/>
      <c r="M35" s="70"/>
    </row>
    <row r="36" spans="4:13" ht="12.75">
      <c r="D36" s="108">
        <f>SUM(D32:D35)</f>
        <v>1338</v>
      </c>
      <c r="F36" s="97">
        <f>SUM(F32:F35)</f>
        <v>-3330</v>
      </c>
      <c r="H36" s="51"/>
      <c r="M36" s="70"/>
    </row>
    <row r="37" spans="4:13" ht="12.75">
      <c r="D37" s="58"/>
      <c r="H37" s="51"/>
      <c r="M37" s="70"/>
    </row>
    <row r="38" spans="1:13" ht="12.75">
      <c r="A38" s="1" t="s">
        <v>144</v>
      </c>
      <c r="D38" s="58">
        <f>+D29+D36</f>
        <v>5481</v>
      </c>
      <c r="F38" s="10">
        <f>+F29+F36</f>
        <v>-331</v>
      </c>
      <c r="H38" s="30" t="s">
        <v>10</v>
      </c>
      <c r="M38" s="70"/>
    </row>
    <row r="39" spans="4:13" ht="12.75">
      <c r="D39" s="58"/>
      <c r="H39" s="30" t="s">
        <v>11</v>
      </c>
      <c r="M39" s="70"/>
    </row>
    <row r="40" spans="1:13" ht="12.75">
      <c r="A40" s="1" t="s">
        <v>58</v>
      </c>
      <c r="D40" s="108">
        <f>-D21</f>
        <v>-234</v>
      </c>
      <c r="F40" s="97">
        <v>-343</v>
      </c>
      <c r="H40" s="30"/>
      <c r="I40" s="1" t="s">
        <v>12</v>
      </c>
      <c r="M40" s="70"/>
    </row>
    <row r="41" spans="1:13" ht="12.75">
      <c r="A41" s="1" t="s">
        <v>59</v>
      </c>
      <c r="D41" s="108">
        <f>-972</f>
        <v>-972</v>
      </c>
      <c r="F41" s="97">
        <v>-297</v>
      </c>
      <c r="H41" s="30"/>
      <c r="M41" s="70"/>
    </row>
    <row r="42" spans="4:13" ht="12.75" hidden="1">
      <c r="D42" s="58"/>
      <c r="H42" s="30"/>
      <c r="I42" s="1" t="s">
        <v>14</v>
      </c>
      <c r="M42" s="70"/>
    </row>
    <row r="43" spans="1:13" ht="12.75">
      <c r="A43" s="1" t="s">
        <v>60</v>
      </c>
      <c r="D43" s="109">
        <f>SUM(D38:D42)</f>
        <v>4275</v>
      </c>
      <c r="F43" s="123">
        <f>SUM(F38:F42)</f>
        <v>-971</v>
      </c>
      <c r="H43" s="30"/>
      <c r="M43" s="70"/>
    </row>
    <row r="44" spans="4:13" ht="12.75">
      <c r="D44" s="58"/>
      <c r="H44" s="30" t="s">
        <v>9</v>
      </c>
      <c r="M44" s="70"/>
    </row>
    <row r="45" spans="1:13" ht="12.75">
      <c r="A45" s="120" t="s">
        <v>61</v>
      </c>
      <c r="D45" s="58"/>
      <c r="H45" s="30"/>
      <c r="M45" s="70"/>
    </row>
    <row r="46" spans="1:13" ht="12.75">
      <c r="A46" s="1" t="s">
        <v>143</v>
      </c>
      <c r="D46" s="105">
        <v>-956</v>
      </c>
      <c r="F46" s="94">
        <v>-1121</v>
      </c>
      <c r="H46" s="30" t="s">
        <v>15</v>
      </c>
      <c r="L46" s="70"/>
      <c r="M46" s="70"/>
    </row>
    <row r="47" spans="1:13" ht="12.75">
      <c r="A47" s="1" t="s">
        <v>131</v>
      </c>
      <c r="D47" s="106">
        <f>1321</f>
        <v>1321</v>
      </c>
      <c r="F47" s="95">
        <v>112</v>
      </c>
      <c r="H47" s="30"/>
      <c r="M47" s="70"/>
    </row>
    <row r="48" spans="1:13" ht="12.75">
      <c r="A48" s="1" t="s">
        <v>148</v>
      </c>
      <c r="D48" s="106">
        <v>-371</v>
      </c>
      <c r="F48" s="95">
        <v>0</v>
      </c>
      <c r="H48" s="30"/>
      <c r="M48" s="70"/>
    </row>
    <row r="49" spans="1:13" ht="12.75">
      <c r="A49" s="1" t="s">
        <v>142</v>
      </c>
      <c r="D49" s="106">
        <v>-8500</v>
      </c>
      <c r="F49" s="95">
        <v>0</v>
      </c>
      <c r="H49" s="30"/>
      <c r="M49" s="70"/>
    </row>
    <row r="50" spans="1:13" ht="12.75">
      <c r="A50" s="1" t="s">
        <v>151</v>
      </c>
      <c r="D50" s="106">
        <v>237</v>
      </c>
      <c r="F50" s="95">
        <v>0</v>
      </c>
      <c r="H50" s="30"/>
      <c r="M50" s="70"/>
    </row>
    <row r="51" spans="1:13" ht="12.75">
      <c r="A51" s="38" t="s">
        <v>62</v>
      </c>
      <c r="D51" s="107">
        <f>-D24</f>
        <v>226</v>
      </c>
      <c r="F51" s="96">
        <f>-F24</f>
        <v>282</v>
      </c>
      <c r="I51" s="1" t="s">
        <v>16</v>
      </c>
      <c r="M51" s="70"/>
    </row>
    <row r="52" spans="1:13" ht="12.75">
      <c r="A52" s="1" t="s">
        <v>145</v>
      </c>
      <c r="D52" s="108">
        <f>SUM(D46:D51)</f>
        <v>-8043</v>
      </c>
      <c r="F52" s="97">
        <f>SUM(F46:F51)</f>
        <v>-727</v>
      </c>
      <c r="H52" s="30"/>
      <c r="I52" s="1" t="s">
        <v>25</v>
      </c>
      <c r="M52" s="70"/>
    </row>
    <row r="53" spans="4:13" ht="12.75">
      <c r="D53" s="58"/>
      <c r="H53" s="30"/>
      <c r="M53" s="70"/>
    </row>
    <row r="54" spans="1:13" ht="12.75">
      <c r="A54" s="120" t="s">
        <v>63</v>
      </c>
      <c r="D54" s="58"/>
      <c r="H54" s="30"/>
      <c r="M54" s="70"/>
    </row>
    <row r="55" spans="1:13" ht="12.75">
      <c r="A55" s="1" t="s">
        <v>149</v>
      </c>
      <c r="D55" s="105">
        <v>1701</v>
      </c>
      <c r="F55" s="94">
        <v>2956</v>
      </c>
      <c r="H55" s="30"/>
      <c r="M55" s="70"/>
    </row>
    <row r="56" spans="1:13" ht="12.75">
      <c r="A56" s="1" t="s">
        <v>150</v>
      </c>
      <c r="D56" s="106">
        <v>-2355</v>
      </c>
      <c r="F56" s="95">
        <v>-1384.08</v>
      </c>
      <c r="H56" s="30"/>
      <c r="M56" s="70"/>
    </row>
    <row r="57" spans="1:13" ht="12.75">
      <c r="A57" s="1" t="s">
        <v>64</v>
      </c>
      <c r="D57" s="107">
        <v>-182</v>
      </c>
      <c r="F57" s="96">
        <v>-1236</v>
      </c>
      <c r="H57" s="30"/>
      <c r="M57" s="70"/>
    </row>
    <row r="58" spans="1:13" ht="12.75" hidden="1">
      <c r="A58" s="1" t="s">
        <v>82</v>
      </c>
      <c r="D58" s="106">
        <v>0</v>
      </c>
      <c r="E58" s="92"/>
      <c r="F58" s="95">
        <v>0</v>
      </c>
      <c r="H58" s="30"/>
      <c r="M58" s="70"/>
    </row>
    <row r="59" spans="1:13" ht="12.75" hidden="1">
      <c r="A59" s="1" t="s">
        <v>83</v>
      </c>
      <c r="D59" s="106">
        <v>0</v>
      </c>
      <c r="E59" s="92"/>
      <c r="F59" s="95">
        <v>0</v>
      </c>
      <c r="H59" s="30"/>
      <c r="M59" s="70"/>
    </row>
    <row r="60" spans="1:13" ht="12.75" hidden="1">
      <c r="A60" s="1" t="s">
        <v>84</v>
      </c>
      <c r="D60" s="106">
        <v>0</v>
      </c>
      <c r="F60" s="95">
        <v>0</v>
      </c>
      <c r="H60" s="30"/>
      <c r="M60" s="70"/>
    </row>
    <row r="61" spans="1:13" ht="12.75" hidden="1">
      <c r="A61" s="1" t="s">
        <v>65</v>
      </c>
      <c r="D61" s="107">
        <v>0</v>
      </c>
      <c r="E61" s="64"/>
      <c r="F61" s="96">
        <v>0</v>
      </c>
      <c r="H61" s="30"/>
      <c r="M61" s="70"/>
    </row>
    <row r="62" spans="1:13" ht="12.75">
      <c r="A62" s="1" t="s">
        <v>146</v>
      </c>
      <c r="D62" s="108">
        <f>SUM(D55:D61)</f>
        <v>-836</v>
      </c>
      <c r="F62" s="97">
        <f>SUM(F55:F61)</f>
        <v>335.9200000000001</v>
      </c>
      <c r="H62" s="30"/>
      <c r="M62" s="70"/>
    </row>
    <row r="63" spans="4:13" ht="12.75">
      <c r="D63" s="58"/>
      <c r="H63" s="30"/>
      <c r="M63" s="70"/>
    </row>
    <row r="64" spans="1:13" ht="12.75">
      <c r="A64" s="1" t="s">
        <v>66</v>
      </c>
      <c r="D64" s="108">
        <f>+D43+D52+D62</f>
        <v>-4604</v>
      </c>
      <c r="F64" s="10">
        <f>+F43+F52+F62</f>
        <v>-1362.08</v>
      </c>
      <c r="H64" s="30"/>
      <c r="M64" s="70"/>
    </row>
    <row r="65" spans="3:13" ht="12.75">
      <c r="C65" s="33"/>
      <c r="D65" s="58"/>
      <c r="H65" s="30"/>
      <c r="M65" s="70"/>
    </row>
    <row r="66" spans="1:13" ht="12.75">
      <c r="A66" s="1" t="s">
        <v>67</v>
      </c>
      <c r="D66" s="58">
        <f>8815</f>
        <v>8815</v>
      </c>
      <c r="F66" s="32">
        <v>10177</v>
      </c>
      <c r="H66" s="30"/>
      <c r="M66" s="70"/>
    </row>
    <row r="67" spans="4:13" ht="12.75">
      <c r="D67" s="58"/>
      <c r="H67" s="30"/>
      <c r="M67" s="70"/>
    </row>
    <row r="68" spans="1:13" ht="12.75">
      <c r="A68" s="1" t="s">
        <v>147</v>
      </c>
      <c r="D68" s="110">
        <f>SUM(D64:D66)</f>
        <v>4211</v>
      </c>
      <c r="F68" s="39">
        <f>SUM(F64:F66)</f>
        <v>8814.92</v>
      </c>
      <c r="H68" s="30"/>
      <c r="M68" s="70"/>
    </row>
    <row r="69" spans="8:13" ht="12.75">
      <c r="H69" s="30"/>
      <c r="M69" s="70"/>
    </row>
    <row r="70" spans="6:8" ht="12.75">
      <c r="F70" s="56"/>
      <c r="H70" s="40"/>
    </row>
    <row r="71" spans="1:8" ht="12.75">
      <c r="A71" s="3" t="s">
        <v>68</v>
      </c>
      <c r="F71" s="41"/>
      <c r="H71" s="41"/>
    </row>
    <row r="72" spans="1:6" ht="12.75">
      <c r="A72" s="3" t="s">
        <v>97</v>
      </c>
      <c r="F72" s="18" t="s">
        <v>132</v>
      </c>
    </row>
    <row r="73" ht="12.75"/>
    <row r="74" spans="1:4" ht="12.75">
      <c r="A74" s="4"/>
      <c r="D74" s="32"/>
    </row>
    <row r="75" ht="12.75">
      <c r="F75" s="102"/>
    </row>
    <row r="76" ht="12.75">
      <c r="F76" s="33"/>
    </row>
    <row r="78" ht="12.75"/>
    <row r="86" ht="12.75"/>
    <row r="87" ht="12.75"/>
    <row r="88" ht="12.75"/>
  </sheetData>
  <printOptions/>
  <pageMargins left="0.75" right="0.5" top="0.75" bottom="1" header="0.5" footer="0.5"/>
  <pageSetup horizontalDpi="180" verticalDpi="18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sooklin</cp:lastModifiedBy>
  <cp:lastPrinted>2006-05-30T11:34:52Z</cp:lastPrinted>
  <dcterms:created xsi:type="dcterms:W3CDTF">1999-10-15T08:00:31Z</dcterms:created>
  <dcterms:modified xsi:type="dcterms:W3CDTF">2006-05-30T11:48:40Z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