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Sheet2" sheetId="2" state="veryHidden" r:id="rId2"/>
    <sheet name="Sheet3" sheetId="3" state="veryHidden" r:id="rId3"/>
    <sheet name="Sheet4" sheetId="4" state="veryHidden" r:id="rId4"/>
    <sheet name="Sheet5" sheetId="5" r:id="rId5"/>
    <sheet name="Sheet6" sheetId="6" r:id="rId6"/>
    <sheet name="Sheet7" sheetId="7" state="veryHidden" r:id="rId7"/>
    <sheet name="Sheet8" sheetId="8" r:id="rId8"/>
    <sheet name="Sheet9" sheetId="9" state="veryHidden" r:id="rId9"/>
    <sheet name="Sheet10" sheetId="10" state="veryHidden" r:id="rId10"/>
    <sheet name="Sheet11" sheetId="11" r:id="rId11"/>
  </sheets>
  <definedNames>
    <definedName name="_xlnm.Print_Area" localSheetId="5">'Sheet6'!$A$1:$G$67</definedName>
    <definedName name="_xlnm.Print_Area" localSheetId="10">'Sheet11'!$A$1:$F$76</definedName>
  </definedNames>
  <calcPr fullCalcOnLoad="1"/>
</workbook>
</file>

<file path=xl/sharedStrings.xml><?xml version="1.0" encoding="utf-8"?>
<sst xmlns="http://schemas.openxmlformats.org/spreadsheetml/2006/main" count="194" uniqueCount="164">
  <si>
    <r>
      <rPr>
        <b/>
        <sz val="13"/>
        <rFont val="Times New Roman"/>
        <family val="1"/>
      </rP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</si>
  <si>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</si>
  <si>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Condensed Consolidated Income Statements</t>
  </si>
  <si>
    <t>For the Year Ended 31st March 2004</t>
  </si>
  <si>
    <t>* Restated</t>
  </si>
  <si>
    <t>Individual Quarter</t>
  </si>
  <si>
    <t>Cumulative Quarter</t>
  </si>
  <si>
    <t xml:space="preserve">Current </t>
  </si>
  <si>
    <t xml:space="preserve">Comparative </t>
  </si>
  <si>
    <t>Current</t>
  </si>
  <si>
    <t>Preceding</t>
  </si>
  <si>
    <t>quarter</t>
  </si>
  <si>
    <t>12 months</t>
  </si>
  <si>
    <t xml:space="preserve">ended </t>
  </si>
  <si>
    <t>ended</t>
  </si>
  <si>
    <t>RM '000</t>
  </si>
  <si>
    <t>Revenue</t>
  </si>
  <si>
    <t>Operating expenses</t>
  </si>
  <si>
    <t>Other operating income</t>
  </si>
  <si>
    <t>Profit / (loss) from operations</t>
  </si>
  <si>
    <t>Finance costs</t>
  </si>
  <si>
    <t>Profit / (loss) before tax</t>
  </si>
  <si>
    <t>Taxation</t>
  </si>
  <si>
    <t>Profit / (loss) after tax</t>
  </si>
  <si>
    <t>Minority interest</t>
  </si>
  <si>
    <t>Net profit / (loss) for the period</t>
  </si>
  <si>
    <t>Earnings / (Loss) per share (sen)</t>
  </si>
  <si>
    <r>
      <rPr>
        <sz val="10"/>
        <rFont val="Times New Roman"/>
        <family val="1"/>
      </rPr>
      <t xml:space="preserve">   Basic </t>
    </r>
    <r>
      <rPr>
        <sz val="8"/>
        <rFont val="Times New Roman"/>
        <family val="1"/>
      </rPr>
      <t xml:space="preserve">(based on 40,000,000 </t>
    </r>
  </si>
  <si>
    <t>(2.68 sen)</t>
  </si>
  <si>
    <t>(2.67 sen)</t>
  </si>
  <si>
    <t>(3.71 sen)</t>
  </si>
  <si>
    <t>(4.64 sen)</t>
  </si>
  <si>
    <t xml:space="preserve">      ordinary shares)</t>
  </si>
  <si>
    <t xml:space="preserve">   Fully diluted</t>
  </si>
  <si>
    <t>N/A</t>
  </si>
  <si>
    <t xml:space="preserve">* The Preceding Year Net Loss was restated due to the restatement of Taxation from RM377,000 to RM650,000 for adoption </t>
  </si>
  <si>
    <t xml:space="preserve">   of MASB 25 which, resulted in the recognition of Deferred Taxation retrospectively.</t>
  </si>
  <si>
    <t>(The Condensed Consolidated Income Statements should be read in conjunction with the</t>
  </si>
  <si>
    <t>Annual Financial Report for the year ended 31st March 2003)</t>
  </si>
  <si>
    <t>Page 1 of 11</t>
  </si>
  <si>
    <t>Condensed Consolidated Balance Sheets</t>
  </si>
  <si>
    <t>As at 31st March 2004</t>
  </si>
  <si>
    <t>As At End of</t>
  </si>
  <si>
    <t>As At Preceding</t>
  </si>
  <si>
    <t>Current Quarter</t>
  </si>
  <si>
    <t>Financial Year End</t>
  </si>
  <si>
    <t>RM'000</t>
  </si>
  <si>
    <t>(Audited)</t>
  </si>
  <si>
    <t>Property, Plant &amp; Equipment</t>
  </si>
  <si>
    <t>Goodwill on consolidation</t>
  </si>
  <si>
    <t>Long Term Investments</t>
  </si>
  <si>
    <t>Current Assets</t>
  </si>
  <si>
    <t>Stocks</t>
  </si>
  <si>
    <t>Trade Debtors</t>
  </si>
  <si>
    <t>Others Debtors, Deposits and Prepayment</t>
  </si>
  <si>
    <t>Tax Recoverable</t>
  </si>
  <si>
    <t>Deposit with Licensed Banks</t>
  </si>
  <si>
    <t>Cash and Bank Balances</t>
  </si>
  <si>
    <t>Current Liabilities</t>
  </si>
  <si>
    <t>Trade Creditors</t>
  </si>
  <si>
    <t>Other Creditors</t>
  </si>
  <si>
    <t>Short Term Borrowings</t>
  </si>
  <si>
    <t>Bank Overdrafts</t>
  </si>
  <si>
    <t>Proposed Dividends</t>
  </si>
  <si>
    <t>Hire Purchase Creditors</t>
  </si>
  <si>
    <t xml:space="preserve">Net Current Assets </t>
  </si>
  <si>
    <t>Share Capital</t>
  </si>
  <si>
    <t>Reserves</t>
  </si>
  <si>
    <t>Share Premium</t>
  </si>
  <si>
    <t>Revaluation Reserve</t>
  </si>
  <si>
    <t>Retained Profit</t>
  </si>
  <si>
    <t>Shareholders' Funds</t>
  </si>
  <si>
    <t>Minority Interests</t>
  </si>
  <si>
    <t>Long Term Liabilities</t>
  </si>
  <si>
    <t>Borrowings</t>
  </si>
  <si>
    <t>Deferred taxation</t>
  </si>
  <si>
    <t>Net Tangible Assets Per Share (Sen)</t>
  </si>
  <si>
    <t>119.9 sen</t>
  </si>
  <si>
    <t>123.4 sen</t>
  </si>
  <si>
    <t xml:space="preserve">* The Preceding Year Balance Sheet was restated due to the Deferred Taxation recognised in </t>
  </si>
  <si>
    <t>accordance with the MASB 25.</t>
  </si>
  <si>
    <t xml:space="preserve">(The Condensed Consolidated Balance Sheets should be read in conjunction with the </t>
  </si>
  <si>
    <t>Page 2 of 11</t>
  </si>
  <si>
    <r>
      <rPr>
        <b/>
        <sz val="13"/>
        <rFont val="Times New Roman"/>
        <family val="1"/>
      </rPr>
      <t>SM SUMMIT HOLDINGS BUD</t>
    </r>
    <r>
      <rPr>
        <i/>
        <sz val="10"/>
        <rFont val="Times New Roman"/>
        <family val="1"/>
      </rPr>
      <t xml:space="preserve"> (Company No. 287036-X)</t>
    </r>
  </si>
  <si>
    <t>Condensed Consolidated Statements of Changes in Equity</t>
  </si>
  <si>
    <t>For the year ended 31st March 2004</t>
  </si>
  <si>
    <t>Share</t>
  </si>
  <si>
    <t>Revaluation</t>
  </si>
  <si>
    <t>Premium</t>
  </si>
  <si>
    <t>Reserve</t>
  </si>
  <si>
    <t>Retained Profits</t>
  </si>
  <si>
    <t>Total</t>
  </si>
  <si>
    <t>RM</t>
  </si>
  <si>
    <t xml:space="preserve">For the Year </t>
  </si>
  <si>
    <t>ended 31st March 2004</t>
  </si>
  <si>
    <r>
      <rPr>
        <sz val="10"/>
        <rFont val="Times New Roman"/>
        <family val="1"/>
      </rPr>
      <t xml:space="preserve">At 1st April 2003 - </t>
    </r>
    <r>
      <rPr>
        <b/>
        <sz val="10"/>
        <rFont val="Times New Roman"/>
        <family val="1"/>
      </rPr>
      <t>Audited figure</t>
    </r>
  </si>
  <si>
    <t>Prior Year Adjustment</t>
  </si>
  <si>
    <t>At 1st April 2003 - Restated</t>
  </si>
  <si>
    <t>Net Loss for the financial year</t>
  </si>
  <si>
    <t>At 31st December 2004</t>
  </si>
  <si>
    <t>For the year ended 31st March 2003</t>
  </si>
  <si>
    <t>ended 31st March 2003</t>
  </si>
  <si>
    <r>
      <rPr>
        <sz val="10"/>
        <rFont val="Times New Roman"/>
        <family val="1"/>
      </rPr>
      <t xml:space="preserve">At 1st April 2002 - </t>
    </r>
    <r>
      <rPr>
        <b/>
        <sz val="10"/>
        <rFont val="Times New Roman"/>
        <family val="1"/>
      </rPr>
      <t>Audited figure</t>
    </r>
  </si>
  <si>
    <t>Prior year adjustment</t>
  </si>
  <si>
    <t>As 1st April 2002 - Restated</t>
  </si>
  <si>
    <t>Issue of bonus share</t>
  </si>
  <si>
    <t>Share issue costs</t>
  </si>
  <si>
    <t>Impairment loss</t>
  </si>
  <si>
    <t>Audit Adjustment taken in the year</t>
  </si>
  <si>
    <t>Net loss for the year</t>
  </si>
  <si>
    <t>Dividend</t>
  </si>
  <si>
    <t>At 31st March 2003</t>
  </si>
  <si>
    <t>* The Prior Year Adjustment in respect of the additional Deferred Taxation Liability was effected retrospectively due to the adoption of MASB 25.</t>
  </si>
  <si>
    <t>(The Condensed Consolidated Statements of Changes in Equity should be read in conjunction</t>
  </si>
  <si>
    <t>with the Annual Financial Report for the year ended 31st March 2003)</t>
  </si>
  <si>
    <t xml:space="preserve">Condensed Consolidated Cash Flow Statements </t>
  </si>
  <si>
    <t xml:space="preserve">12 months ended </t>
  </si>
  <si>
    <t>(RM'000)</t>
  </si>
  <si>
    <t>Net Profit after tax</t>
  </si>
  <si>
    <t>Adjustment for non-cash flow:-</t>
  </si>
  <si>
    <t xml:space="preserve">   Gain/loss in disposal of fixed assets</t>
  </si>
  <si>
    <t xml:space="preserve">   Depreciation of fixed assets</t>
  </si>
  <si>
    <t xml:space="preserve">   Interest income</t>
  </si>
  <si>
    <t xml:space="preserve">   Interest expense</t>
  </si>
  <si>
    <t xml:space="preserve">   Allowance for obsolete inventories</t>
  </si>
  <si>
    <t xml:space="preserve">   Allowance for diminution in value of Investment</t>
  </si>
  <si>
    <t xml:space="preserve">   Unrealised exchange gain</t>
  </si>
  <si>
    <t xml:space="preserve">   Bad Debt Written Off</t>
  </si>
  <si>
    <t xml:space="preserve">   Allowance for doubtful debts</t>
  </si>
  <si>
    <t xml:space="preserve">   Written Back of Allowance for Doubtful Debts</t>
  </si>
  <si>
    <t xml:space="preserve">   Amortisation of goodwill</t>
  </si>
  <si>
    <t xml:space="preserve">   Deferred Taxation</t>
  </si>
  <si>
    <t xml:space="preserve">   Taxation</t>
  </si>
  <si>
    <t>Operating profit before changes in working capital</t>
  </si>
  <si>
    <t>Changes in working capital</t>
  </si>
  <si>
    <t xml:space="preserve">   Inventories</t>
  </si>
  <si>
    <t xml:space="preserve">   Receivables</t>
  </si>
  <si>
    <t xml:space="preserve">   Payables</t>
  </si>
  <si>
    <t xml:space="preserve">   Intercompany</t>
  </si>
  <si>
    <t>Cash generated from operations</t>
  </si>
  <si>
    <t>Interest paid</t>
  </si>
  <si>
    <t>Income tax paid</t>
  </si>
  <si>
    <t>Net cash flows from operating activities</t>
  </si>
  <si>
    <t>Investing Activities</t>
  </si>
  <si>
    <t xml:space="preserve">   Purchase of fixed assets</t>
  </si>
  <si>
    <t xml:space="preserve">   Proceeds from sale of property,</t>
  </si>
  <si>
    <t xml:space="preserve">      plant and equipment</t>
  </si>
  <si>
    <t xml:space="preserve">   Interest received</t>
  </si>
  <si>
    <t>Net cash used in investing activities</t>
  </si>
  <si>
    <t>Financing Activities</t>
  </si>
  <si>
    <t xml:space="preserve">   Receipt of bank borrowing</t>
  </si>
  <si>
    <t xml:space="preserve">   Repayment of Bank Borrowings</t>
  </si>
  <si>
    <t xml:space="preserve">   Repayment of hire purchase creditors</t>
  </si>
  <si>
    <t xml:space="preserve">   Bonus Issue Expenses</t>
  </si>
  <si>
    <t xml:space="preserve">   Dividend paid</t>
  </si>
  <si>
    <t xml:space="preserve">  Uplift of Fixed Deposit Pledged in previous years</t>
  </si>
  <si>
    <t>Net cash used in financing activities</t>
  </si>
  <si>
    <t>Net change in Cash &amp; Cash Equivalents</t>
  </si>
  <si>
    <t>Cash &amp; Cash Equivalents at beginning of year</t>
  </si>
  <si>
    <t>Cash &amp; Cash Equivalents at end of year</t>
  </si>
  <si>
    <t>* Preceding Year Cash Flow Restated due to the adoption of MASB 25.</t>
  </si>
  <si>
    <t xml:space="preserve">   The affected items are Net Profit after tax, Deferred Taxation &amp; Taxation.</t>
  </si>
  <si>
    <t>(The Condensed Consolidated Cash Flow Statements should be read in conjunction with the</t>
  </si>
  <si>
    <t>Page 4 of 11</t>
  </si>
</sst>
</file>

<file path=xl/styles.xml><?xml version="1.0" encoding="utf-8"?>
<styleSheet xmlns="http://schemas.openxmlformats.org/spreadsheetml/2006/main">
  <numFmts count="5">
    <numFmt numFmtId="177" formatCode="_(* #,##0_);_(* \(#,##0\);_(* &quot;-&quot;_);_(@_)"/>
    <numFmt numFmtId="178" formatCode="_(* #,##0.00_);_(* \(#,##0.00\);_(* &quot;-&quot;??_);_(@_)"/>
    <numFmt numFmtId="179" formatCode="_(* #,##0.000_);_(* \(#,##0.000\);_(* &quot;-&quot;??_);_(@_)"/>
    <numFmt numFmtId="180" formatCode="_(* #,##0_);_(* \(#,##0\);_(* &quot;-&quot;??_);_(@_)"/>
    <numFmt numFmtId="181" formatCode="dd/mm/yyyy"/>
  </numFmts>
  <fonts count="17">
    <font>
      <sz val="10"/>
      <color indexed="8"/>
      <name val="Arial"/>
      <family val="2"/>
    </font>
    <font>
      <sz val="8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0" fontId="12" fillId="0" borderId="0" xfId="0" applyAlignment="1">
      <alignment/>
    </xf>
    <xf numFmtId="0" fontId="16" fillId="0" borderId="0" xfId="0" applyFont="1" applyAlignment="1">
      <alignment/>
    </xf>
    <xf numFmtId="0" fontId="12" fillId="0" borderId="0" xfId="0" applyFill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4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2" xfId="0" applyNumberFormat="1" applyFont="1" applyFill="1" applyBorder="1" applyAlignment="1">
      <alignment horizontal="right"/>
    </xf>
    <xf numFmtId="37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2" fillId="0" borderId="3" xfId="0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ill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181" fontId="10" fillId="0" borderId="0" xfId="0" applyNumberFormat="1" applyFont="1" applyAlignment="1">
      <alignment horizontal="right"/>
    </xf>
    <xf numFmtId="181" fontId="11" fillId="0" borderId="0" xfId="0" applyNumberFormat="1" applyFont="1" applyAlignment="1">
      <alignment horizontal="right"/>
    </xf>
    <xf numFmtId="181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180" fontId="6" fillId="0" borderId="0" xfId="18" applyNumberFormat="1" applyFont="1" applyAlignment="1">
      <alignment/>
    </xf>
    <xf numFmtId="180" fontId="6" fillId="0" borderId="0" xfId="18" applyNumberFormat="1" applyFont="1" applyFill="1" applyAlignment="1">
      <alignment/>
    </xf>
    <xf numFmtId="0" fontId="8" fillId="0" borderId="0" xfId="0" applyFont="1" applyAlignment="1">
      <alignment/>
    </xf>
    <xf numFmtId="180" fontId="6" fillId="0" borderId="4" xfId="18" applyNumberFormat="1" applyFont="1" applyBorder="1" applyAlignment="1">
      <alignment/>
    </xf>
    <xf numFmtId="180" fontId="6" fillId="0" borderId="4" xfId="18" applyNumberFormat="1" applyFont="1" applyFill="1" applyBorder="1" applyAlignment="1">
      <alignment/>
    </xf>
    <xf numFmtId="180" fontId="6" fillId="0" borderId="2" xfId="18" applyNumberFormat="1" applyFont="1" applyBorder="1" applyAlignment="1">
      <alignment/>
    </xf>
    <xf numFmtId="180" fontId="6" fillId="0" borderId="2" xfId="18" applyNumberFormat="1" applyFont="1" applyFill="1" applyBorder="1" applyAlignment="1">
      <alignment/>
    </xf>
    <xf numFmtId="180" fontId="6" fillId="0" borderId="1" xfId="18" applyNumberFormat="1" applyFont="1" applyBorder="1" applyAlignment="1">
      <alignment/>
    </xf>
    <xf numFmtId="180" fontId="6" fillId="0" borderId="1" xfId="18" applyNumberFormat="1" applyFont="1" applyFill="1" applyBorder="1" applyAlignment="1">
      <alignment/>
    </xf>
    <xf numFmtId="178" fontId="6" fillId="0" borderId="0" xfId="18" applyNumberFormat="1" applyFont="1" applyAlignment="1">
      <alignment horizontal="right"/>
    </xf>
    <xf numFmtId="180" fontId="6" fillId="0" borderId="0" xfId="18" applyNumberFormat="1" applyFont="1" applyFill="1" applyAlignment="1">
      <alignment horizontal="right"/>
    </xf>
    <xf numFmtId="178" fontId="6" fillId="0" borderId="0" xfId="18" applyNumberFormat="1" applyFont="1" applyAlignment="1">
      <alignment/>
    </xf>
    <xf numFmtId="179" fontId="6" fillId="0" borderId="0" xfId="18" applyNumberFormat="1" applyFont="1" applyAlignment="1">
      <alignment/>
    </xf>
    <xf numFmtId="178" fontId="2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38" fontId="2" fillId="0" borderId="0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/>
    </xf>
    <xf numFmtId="38" fontId="2" fillId="0" borderId="0" xfId="0" applyNumberFormat="1" applyFont="1" applyAlignment="1">
      <alignment horizontal="right"/>
    </xf>
    <xf numFmtId="38" fontId="2" fillId="0" borderId="0" xfId="0" applyNumberFormat="1" applyFont="1" applyAlignment="1">
      <alignment/>
    </xf>
    <xf numFmtId="38" fontId="2" fillId="0" borderId="1" xfId="0" applyNumberFormat="1" applyFont="1" applyBorder="1" applyAlignment="1">
      <alignment horizontal="right"/>
    </xf>
    <xf numFmtId="38" fontId="2" fillId="0" borderId="2" xfId="0" applyNumberFormat="1" applyFont="1" applyBorder="1" applyAlignment="1">
      <alignment horizontal="right"/>
    </xf>
    <xf numFmtId="38" fontId="5" fillId="0" borderId="0" xfId="0" applyNumberFormat="1" applyFont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38" fontId="2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8" fontId="4" fillId="0" borderId="0" xfId="0" applyNumberFormat="1" applyFont="1" applyAlignment="1">
      <alignment horizontal="right"/>
    </xf>
    <xf numFmtId="38" fontId="4" fillId="0" borderId="0" xfId="0" applyNumberFormat="1" applyFont="1" applyAlignment="1">
      <alignment/>
    </xf>
    <xf numFmtId="38" fontId="2" fillId="2" borderId="0" xfId="0" applyNumberFormat="1" applyFont="1" applyFill="1" applyAlignment="1">
      <alignment horizontal="right"/>
    </xf>
    <xf numFmtId="38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right"/>
    </xf>
    <xf numFmtId="38" fontId="3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38" fontId="2" fillId="0" borderId="5" xfId="0" applyNumberFormat="1" applyFont="1" applyBorder="1" applyAlignment="1">
      <alignment horizontal="right"/>
    </xf>
    <xf numFmtId="38" fontId="2" fillId="0" borderId="6" xfId="0" applyNumberFormat="1" applyFont="1" applyBorder="1" applyAlignment="1">
      <alignment horizontal="right"/>
    </xf>
    <xf numFmtId="38" fontId="2" fillId="0" borderId="7" xfId="0" applyNumberFormat="1" applyFont="1" applyBorder="1" applyAlignment="1">
      <alignment horizontal="right"/>
    </xf>
    <xf numFmtId="38" fontId="2" fillId="0" borderId="4" xfId="0" applyNumberFormat="1" applyFont="1" applyBorder="1" applyAlignment="1">
      <alignment horizontal="right"/>
    </xf>
    <xf numFmtId="38" fontId="2" fillId="0" borderId="6" xfId="0" applyNumberFormat="1" applyFont="1" applyFill="1" applyBorder="1" applyAlignment="1">
      <alignment horizontal="right"/>
    </xf>
    <xf numFmtId="177" fontId="1" fillId="0" borderId="0" xfId="19" applyNumberFormat="1" applyFont="1" applyAlignment="1">
      <alignment horizontal="right"/>
    </xf>
    <xf numFmtId="38" fontId="1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44</xdr:row>
      <xdr:rowOff>0</xdr:rowOff>
    </xdr:from>
    <xdr:to>
      <xdr:col>0</xdr:col>
      <xdr:colOff>609600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62</xdr:row>
      <xdr:rowOff>0</xdr:rowOff>
    </xdr:from>
    <xdr:to>
      <xdr:col>0</xdr:col>
      <xdr:colOff>152400</xdr:colOff>
      <xdr:row>62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tabSelected="1" showOutlineSymbols="0" zoomScaleSheetLayoutView="68" workbookViewId="0" topLeftCell="B25973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320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workbookViewId="0" topLeftCell="A61">
      <selection activeCell="D14" sqref="D14"/>
    </sheetView>
  </sheetViews>
  <sheetFormatPr defaultColWidth="9.140625" defaultRowHeight="12.75" customHeight="1"/>
  <cols>
    <col min="1" max="1" width="27.7109375" style="21" customWidth="1"/>
    <col min="2" max="3" width="9.140625" style="21" customWidth="1"/>
    <col min="4" max="4" width="14.00390625" style="62" bestFit="1" customWidth="1"/>
    <col min="5" max="5" width="8.8515625" style="73" customWidth="1"/>
    <col min="6" max="6" width="14.00390625" style="62" bestFit="1" customWidth="1"/>
    <col min="7" max="16384" width="9.140625" style="21" customWidth="1"/>
  </cols>
  <sheetData>
    <row r="1" s="1" customFormat="1" ht="16.5">
      <c r="A1" s="2" t="s">
        <v>0</v>
      </c>
    </row>
    <row r="2" s="1" customFormat="1" ht="12.75">
      <c r="A2" s="4" t="s">
        <v>1</v>
      </c>
    </row>
    <row r="3" s="1" customFormat="1" ht="12.75">
      <c r="A3" s="4"/>
    </row>
    <row r="4" s="1" customFormat="1" ht="12.75">
      <c r="A4" s="4"/>
    </row>
    <row r="5" ht="12.75">
      <c r="A5" s="5" t="s">
        <v>115</v>
      </c>
    </row>
    <row r="6" ht="12.75">
      <c r="A6" s="5" t="s">
        <v>85</v>
      </c>
    </row>
    <row r="7" spans="4:6" ht="12.75">
      <c r="D7" s="72"/>
      <c r="F7" s="73" t="s">
        <v>4</v>
      </c>
    </row>
    <row r="8" spans="4:6" ht="12.75">
      <c r="D8" s="74">
        <v>2004</v>
      </c>
      <c r="E8" s="75"/>
      <c r="F8" s="74">
        <v>2003</v>
      </c>
    </row>
    <row r="9" spans="4:6" ht="12.75">
      <c r="D9" s="62" t="s">
        <v>116</v>
      </c>
      <c r="F9" s="62" t="s">
        <v>116</v>
      </c>
    </row>
    <row r="10" spans="4:6" ht="12.75">
      <c r="D10" s="76">
        <v>38352</v>
      </c>
      <c r="F10" s="76">
        <v>37986</v>
      </c>
    </row>
    <row r="11" spans="4:6" ht="12.75">
      <c r="D11" s="62" t="s">
        <v>117</v>
      </c>
      <c r="F11" s="62" t="s">
        <v>117</v>
      </c>
    </row>
    <row r="12" ht="12.75">
      <c r="F12" s="66"/>
    </row>
    <row r="14" spans="1:9" ht="12.75">
      <c r="A14" s="21" t="s">
        <v>118</v>
      </c>
      <c r="D14" s="77">
        <v>-1485</v>
      </c>
      <c r="F14" s="62">
        <v>-1855</v>
      </c>
      <c r="I14" s="63"/>
    </row>
    <row r="15" ht="12.75">
      <c r="H15" s="63"/>
    </row>
    <row r="16" ht="12.75">
      <c r="A16" s="21" t="s">
        <v>119</v>
      </c>
    </row>
    <row r="17" spans="1:6" ht="12.75">
      <c r="A17" s="78" t="s">
        <v>120</v>
      </c>
      <c r="D17" s="79">
        <v>-34</v>
      </c>
      <c r="F17" s="79">
        <v>0</v>
      </c>
    </row>
    <row r="18" spans="1:9" ht="12.75">
      <c r="A18" s="78" t="s">
        <v>121</v>
      </c>
      <c r="D18" s="80">
        <v>4969</v>
      </c>
      <c r="F18" s="80">
        <v>5018</v>
      </c>
      <c r="G18" s="63"/>
      <c r="I18" s="63"/>
    </row>
    <row r="19" spans="1:9" ht="12.75">
      <c r="A19" s="78" t="s">
        <v>122</v>
      </c>
      <c r="D19" s="80">
        <v>-259</v>
      </c>
      <c r="F19" s="80">
        <v>-310</v>
      </c>
      <c r="I19" s="63"/>
    </row>
    <row r="20" spans="1:9" ht="12.75">
      <c r="A20" s="78" t="s">
        <v>123</v>
      </c>
      <c r="D20" s="80">
        <v>534</v>
      </c>
      <c r="F20" s="80">
        <v>552</v>
      </c>
      <c r="I20" s="63"/>
    </row>
    <row r="21" spans="1:9" ht="12.75">
      <c r="A21" s="78" t="s">
        <v>124</v>
      </c>
      <c r="D21" s="80">
        <v>0</v>
      </c>
      <c r="F21" s="80">
        <v>70</v>
      </c>
      <c r="I21" s="63"/>
    </row>
    <row r="22" spans="1:6" ht="12.75">
      <c r="A22" s="78" t="s">
        <v>125</v>
      </c>
      <c r="D22" s="80">
        <v>0</v>
      </c>
      <c r="F22" s="80">
        <v>14</v>
      </c>
    </row>
    <row r="23" spans="1:6" ht="12.75">
      <c r="A23" s="78" t="s">
        <v>126</v>
      </c>
      <c r="D23" s="80">
        <v>0</v>
      </c>
      <c r="F23" s="80">
        <v>-15</v>
      </c>
    </row>
    <row r="24" spans="1:6" ht="12.75">
      <c r="A24" s="78" t="s">
        <v>127</v>
      </c>
      <c r="D24" s="80">
        <v>0</v>
      </c>
      <c r="F24" s="80">
        <v>158</v>
      </c>
    </row>
    <row r="25" spans="1:6" ht="12.75">
      <c r="A25" s="78" t="s">
        <v>128</v>
      </c>
      <c r="D25" s="80">
        <v>1096</v>
      </c>
      <c r="F25" s="80">
        <v>961</v>
      </c>
    </row>
    <row r="26" spans="1:6" ht="12.75">
      <c r="A26" s="78" t="s">
        <v>129</v>
      </c>
      <c r="D26" s="80">
        <v>-684</v>
      </c>
      <c r="F26" s="80">
        <v>0</v>
      </c>
    </row>
    <row r="27" spans="1:6" ht="12.75">
      <c r="A27" s="78" t="s">
        <v>130</v>
      </c>
      <c r="D27" s="80">
        <v>76</v>
      </c>
      <c r="F27" s="80">
        <v>76</v>
      </c>
    </row>
    <row r="28" spans="1:6" ht="12.75">
      <c r="A28" s="78" t="s">
        <v>131</v>
      </c>
      <c r="D28" s="80">
        <f>-298</f>
        <v>-298</v>
      </c>
      <c r="F28" s="80">
        <v>-307</v>
      </c>
    </row>
    <row r="29" spans="1:6" ht="12.75">
      <c r="A29" s="78" t="s">
        <v>132</v>
      </c>
      <c r="D29" s="81">
        <v>530</v>
      </c>
      <c r="F29" s="81">
        <f>503-418-428</f>
        <v>-343</v>
      </c>
    </row>
    <row r="30" spans="4:6" ht="12.75">
      <c r="D30" s="60">
        <f>SUM(D17:D29)</f>
        <v>5930</v>
      </c>
      <c r="F30" s="62">
        <f>SUM(F17:F29)</f>
        <v>5874</v>
      </c>
    </row>
    <row r="31" spans="4:6" ht="12.75">
      <c r="D31" s="64"/>
      <c r="F31" s="64"/>
    </row>
    <row r="32" spans="1:6" ht="12.75">
      <c r="A32" s="21" t="s">
        <v>133</v>
      </c>
      <c r="D32" s="62">
        <f>+D14+D30</f>
        <v>4445</v>
      </c>
      <c r="F32" s="62">
        <f>+F14+F30</f>
        <v>4019</v>
      </c>
    </row>
    <row r="34" ht="12.75">
      <c r="A34" s="21" t="s">
        <v>134</v>
      </c>
    </row>
    <row r="35" spans="1:6" ht="12.75">
      <c r="A35" s="21" t="s">
        <v>135</v>
      </c>
      <c r="D35" s="79">
        <v>249</v>
      </c>
      <c r="F35" s="79">
        <v>743</v>
      </c>
    </row>
    <row r="36" spans="1:7" ht="12.75">
      <c r="A36" s="21" t="s">
        <v>136</v>
      </c>
      <c r="D36" s="80">
        <v>-892</v>
      </c>
      <c r="F36" s="80">
        <v>-77</v>
      </c>
      <c r="G36" s="63"/>
    </row>
    <row r="37" spans="1:8" ht="12.75">
      <c r="A37" s="21" t="s">
        <v>137</v>
      </c>
      <c r="D37" s="80">
        <f>-682+187</f>
        <v>-495</v>
      </c>
      <c r="F37" s="80">
        <v>1918</v>
      </c>
      <c r="G37" s="63"/>
      <c r="H37" s="63"/>
    </row>
    <row r="38" spans="1:8" ht="12.75">
      <c r="A38" s="21" t="s">
        <v>138</v>
      </c>
      <c r="D38" s="81">
        <f>-331283+331283</f>
        <v>0</v>
      </c>
      <c r="F38" s="81">
        <v>0</v>
      </c>
      <c r="H38" s="63"/>
    </row>
    <row r="39" spans="4:6" ht="12.75">
      <c r="D39" s="62">
        <f>SUM(D35:D38)</f>
        <v>-1138</v>
      </c>
      <c r="F39" s="62">
        <f>SUM(F35:F38)</f>
        <v>2584</v>
      </c>
    </row>
    <row r="41" spans="1:6" ht="12.75">
      <c r="A41" s="21" t="s">
        <v>139</v>
      </c>
      <c r="D41" s="62">
        <f>+D32+D39</f>
        <v>3307</v>
      </c>
      <c r="F41" s="62">
        <f>+F32+F39</f>
        <v>6603</v>
      </c>
    </row>
    <row r="43" spans="1:6" ht="12.75">
      <c r="A43" s="21" t="s">
        <v>140</v>
      </c>
      <c r="D43" s="62">
        <v>-534</v>
      </c>
      <c r="F43" s="62">
        <v>-552</v>
      </c>
    </row>
    <row r="44" spans="1:6" ht="12.75">
      <c r="A44" s="21" t="s">
        <v>141</v>
      </c>
      <c r="D44" s="62">
        <v>-56</v>
      </c>
      <c r="F44" s="62">
        <v>-1081</v>
      </c>
    </row>
    <row r="46" spans="1:6" ht="12.75">
      <c r="A46" s="21" t="s">
        <v>142</v>
      </c>
      <c r="D46" s="82">
        <f>SUM(D41:D45)</f>
        <v>2717</v>
      </c>
      <c r="F46" s="82">
        <f>SUM(F41:F45)</f>
        <v>4970</v>
      </c>
    </row>
    <row r="48" ht="12.75">
      <c r="A48" s="21" t="s">
        <v>143</v>
      </c>
    </row>
    <row r="49" spans="1:6" ht="12.75">
      <c r="A49" s="21" t="s">
        <v>144</v>
      </c>
      <c r="D49" s="79">
        <f>-675+50</f>
        <v>-625</v>
      </c>
      <c r="F49" s="79">
        <v>-1208</v>
      </c>
    </row>
    <row r="50" spans="1:6" ht="12.75">
      <c r="A50" s="21" t="s">
        <v>145</v>
      </c>
      <c r="D50" s="80">
        <v>106</v>
      </c>
      <c r="F50" s="80">
        <v>111</v>
      </c>
    </row>
    <row r="51" spans="1:6" ht="12.75">
      <c r="A51" s="21" t="s">
        <v>146</v>
      </c>
      <c r="D51" s="80">
        <v>0</v>
      </c>
      <c r="F51" s="80">
        <v>0</v>
      </c>
    </row>
    <row r="52" spans="1:6" ht="12.75">
      <c r="A52" s="78" t="s">
        <v>147</v>
      </c>
      <c r="D52" s="81">
        <v>259</v>
      </c>
      <c r="F52" s="81">
        <v>308</v>
      </c>
    </row>
    <row r="53" spans="1:6" ht="12.75">
      <c r="A53" s="21" t="s">
        <v>148</v>
      </c>
      <c r="D53" s="62">
        <f>SUM(D49:D52)</f>
        <v>-260</v>
      </c>
      <c r="F53" s="62">
        <f>SUM(F49:F52)</f>
        <v>-789</v>
      </c>
    </row>
    <row r="55" spans="1:8" ht="12.75">
      <c r="A55" s="21" t="s">
        <v>149</v>
      </c>
      <c r="H55" s="63"/>
    </row>
    <row r="56" spans="1:6" ht="12.75">
      <c r="A56" s="21" t="s">
        <v>150</v>
      </c>
      <c r="D56" s="79">
        <v>0</v>
      </c>
      <c r="F56" s="79">
        <v>6937</v>
      </c>
    </row>
    <row r="57" spans="1:6" ht="12.75">
      <c r="A57" s="21" t="s">
        <v>151</v>
      </c>
      <c r="D57" s="80">
        <v>-1180</v>
      </c>
      <c r="F57" s="80">
        <v>-9344</v>
      </c>
    </row>
    <row r="58" spans="1:9" ht="12.75">
      <c r="A58" s="21" t="s">
        <v>152</v>
      </c>
      <c r="D58" s="83">
        <v>-1154</v>
      </c>
      <c r="F58" s="80">
        <v>-1623</v>
      </c>
      <c r="I58" s="63"/>
    </row>
    <row r="59" spans="1:6" ht="12.75">
      <c r="A59" s="21" t="s">
        <v>153</v>
      </c>
      <c r="D59" s="83">
        <v>0</v>
      </c>
      <c r="F59" s="80">
        <v>-84</v>
      </c>
    </row>
    <row r="60" spans="1:6" ht="12.75">
      <c r="A60" s="21" t="s">
        <v>154</v>
      </c>
      <c r="D60" s="83">
        <v>0</v>
      </c>
      <c r="F60" s="80">
        <v>-900</v>
      </c>
    </row>
    <row r="61" spans="1:6" ht="12.75">
      <c r="A61" s="21" t="s">
        <v>155</v>
      </c>
      <c r="D61" s="81">
        <v>309</v>
      </c>
      <c r="F61" s="81">
        <v>0</v>
      </c>
    </row>
    <row r="62" spans="1:6" ht="12.75">
      <c r="A62" s="21" t="s">
        <v>156</v>
      </c>
      <c r="D62" s="62">
        <f>SUM(D56:D61)</f>
        <v>-2025</v>
      </c>
      <c r="F62" s="62">
        <f>SUM(F56:F61)</f>
        <v>-5014</v>
      </c>
    </row>
    <row r="64" spans="1:6" ht="12.75">
      <c r="A64" s="21" t="s">
        <v>157</v>
      </c>
      <c r="D64" s="62">
        <f>+D46+D53+D62</f>
        <v>432</v>
      </c>
      <c r="F64" s="62">
        <f>+F46+F53+F62</f>
        <v>-833</v>
      </c>
    </row>
    <row r="66" spans="1:6" ht="12.75">
      <c r="A66" s="21" t="s">
        <v>158</v>
      </c>
      <c r="D66" s="62">
        <v>9745</v>
      </c>
      <c r="F66" s="62">
        <v>10578</v>
      </c>
    </row>
    <row r="67" ht="12.75">
      <c r="H67" s="63"/>
    </row>
    <row r="68" spans="1:8" ht="12.75">
      <c r="A68" s="21" t="s">
        <v>159</v>
      </c>
      <c r="D68" s="82">
        <f>SUM(D64:D67)</f>
        <v>10177</v>
      </c>
      <c r="F68" s="82">
        <f>SUM(F64:F66)</f>
        <v>9745</v>
      </c>
      <c r="H68" s="63"/>
    </row>
    <row r="71" ht="12.75">
      <c r="A71" s="21" t="s">
        <v>160</v>
      </c>
    </row>
    <row r="72" ht="12.75">
      <c r="A72" s="21" t="s">
        <v>161</v>
      </c>
    </row>
    <row r="73" spans="4:6" ht="12.75">
      <c r="D73" s="84"/>
      <c r="F73" s="84"/>
    </row>
    <row r="74" spans="1:6" ht="12.75">
      <c r="A74" s="5" t="s">
        <v>162</v>
      </c>
      <c r="D74" s="85"/>
      <c r="F74" s="85"/>
    </row>
    <row r="75" ht="12.75">
      <c r="A75" s="5" t="s">
        <v>38</v>
      </c>
    </row>
    <row r="76" spans="1:7" ht="12.75">
      <c r="A76" s="23"/>
      <c r="F76" s="62" t="s">
        <v>163</v>
      </c>
      <c r="G76" s="62"/>
    </row>
    <row r="78" ht="12.75">
      <c r="A78" s="23"/>
    </row>
  </sheetData>
  <printOptions/>
  <pageMargins left="0.75" right="0.5" top="0.5" bottom="1" header="0.5" footer="0.5"/>
  <pageSetup fitToHeight="1" fitToWidth="1" horizontalDpi="180" verticalDpi="18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5" sqref="A5"/>
    </sheetView>
  </sheetViews>
  <sheetFormatPr defaultColWidth="9.140625" defaultRowHeight="12.75" customHeight="1"/>
  <cols>
    <col min="1" max="2" width="9.140625" style="21" customWidth="1"/>
    <col min="3" max="3" width="11.00390625" style="21" customWidth="1"/>
    <col min="4" max="4" width="9.140625" style="6" customWidth="1"/>
    <col min="5" max="5" width="4.421875" style="29" customWidth="1"/>
    <col min="6" max="6" width="11.7109375" style="6" bestFit="1" customWidth="1"/>
    <col min="7" max="7" width="4.00390625" style="29" customWidth="1"/>
    <col min="8" max="8" width="10.00390625" style="6" bestFit="1" customWidth="1"/>
    <col min="9" max="9" width="4.140625" style="6" customWidth="1"/>
    <col min="10" max="10" width="10.28125" style="6" bestFit="1" customWidth="1"/>
    <col min="11" max="16384" width="9.140625" style="21" customWidth="1"/>
  </cols>
  <sheetData>
    <row r="1" spans="1:10" s="1" customFormat="1" ht="16.5">
      <c r="A1" s="2" t="s">
        <v>0</v>
      </c>
      <c r="D1" s="3"/>
      <c r="F1" s="3"/>
      <c r="H1" s="3"/>
      <c r="I1" s="3"/>
      <c r="J1" s="3"/>
    </row>
    <row r="2" spans="1:10" s="1" customFormat="1" ht="12.75">
      <c r="A2" s="4" t="s">
        <v>1</v>
      </c>
      <c r="D2" s="3"/>
      <c r="F2" s="3"/>
      <c r="H2" s="3"/>
      <c r="I2" s="3"/>
      <c r="J2" s="3"/>
    </row>
    <row r="3" spans="1:10" s="1" customFormat="1" ht="12.75">
      <c r="A3" s="4"/>
      <c r="D3" s="3"/>
      <c r="F3" s="3"/>
      <c r="H3" s="3"/>
      <c r="I3" s="3"/>
      <c r="J3" s="3"/>
    </row>
    <row r="4" spans="1:10" s="1" customFormat="1" ht="12.75">
      <c r="A4" s="4"/>
      <c r="D4" s="3"/>
      <c r="F4" s="3"/>
      <c r="H4" s="3"/>
      <c r="I4" s="3"/>
      <c r="J4" s="3"/>
    </row>
    <row r="5" ht="12.75">
      <c r="A5" s="5" t="s">
        <v>2</v>
      </c>
    </row>
    <row r="6" ht="12.75">
      <c r="A6" s="5" t="s">
        <v>3</v>
      </c>
    </row>
    <row r="7" ht="12.75">
      <c r="J7" s="6" t="s">
        <v>4</v>
      </c>
    </row>
    <row r="8" spans="4:10" ht="12.75">
      <c r="D8" s="7" t="s">
        <v>5</v>
      </c>
      <c r="E8" s="7"/>
      <c r="F8" s="7"/>
      <c r="H8" s="7" t="s">
        <v>6</v>
      </c>
      <c r="I8" s="7"/>
      <c r="J8" s="7"/>
    </row>
    <row r="9" spans="4:10" ht="12.75">
      <c r="D9" s="8" t="s">
        <v>7</v>
      </c>
      <c r="F9" s="8" t="s">
        <v>8</v>
      </c>
      <c r="H9" s="8" t="s">
        <v>9</v>
      </c>
      <c r="J9" s="8" t="s">
        <v>10</v>
      </c>
    </row>
    <row r="10" spans="4:10" ht="12.75">
      <c r="D10" s="8" t="s">
        <v>11</v>
      </c>
      <c r="F10" s="8" t="s">
        <v>11</v>
      </c>
      <c r="H10" s="8" t="s">
        <v>12</v>
      </c>
      <c r="J10" s="8" t="str">
        <f>H10</f>
        <v>12 months</v>
      </c>
    </row>
    <row r="11" spans="4:10" ht="12.75">
      <c r="D11" s="8" t="s">
        <v>13</v>
      </c>
      <c r="F11" s="8" t="s">
        <v>13</v>
      </c>
      <c r="H11" s="8" t="s">
        <v>14</v>
      </c>
      <c r="J11" s="8" t="str">
        <f>H11</f>
        <v>ended</v>
      </c>
    </row>
    <row r="12" spans="4:10" ht="12.75">
      <c r="D12" s="9">
        <v>38077</v>
      </c>
      <c r="E12" s="6"/>
      <c r="F12" s="9">
        <v>37711</v>
      </c>
      <c r="H12" s="9">
        <f>D12</f>
        <v>38077</v>
      </c>
      <c r="J12" s="9">
        <f>F12</f>
        <v>37711</v>
      </c>
    </row>
    <row r="13" spans="4:10" ht="12.75">
      <c r="D13" s="10"/>
      <c r="F13" s="10"/>
      <c r="H13" s="10"/>
      <c r="J13" s="11"/>
    </row>
    <row r="14" spans="4:10" ht="12.75">
      <c r="D14" s="8" t="s">
        <v>15</v>
      </c>
      <c r="F14" s="8" t="s">
        <v>15</v>
      </c>
      <c r="H14" s="8" t="s">
        <v>15</v>
      </c>
      <c r="J14" s="8" t="s">
        <v>15</v>
      </c>
    </row>
    <row r="16" spans="1:10" ht="12.75">
      <c r="A16" s="12" t="s">
        <v>16</v>
      </c>
      <c r="B16" s="12"/>
      <c r="D16" s="13">
        <f>41161-30982</f>
        <v>10179</v>
      </c>
      <c r="E16" s="14"/>
      <c r="F16" s="13">
        <v>9218</v>
      </c>
      <c r="G16" s="14"/>
      <c r="H16" s="13">
        <v>41161</v>
      </c>
      <c r="I16" s="13"/>
      <c r="J16" s="13">
        <v>36486</v>
      </c>
    </row>
    <row r="17" spans="1:10" ht="12.75">
      <c r="A17" s="12"/>
      <c r="B17" s="12"/>
      <c r="D17" s="13"/>
      <c r="E17" s="14"/>
      <c r="F17" s="13"/>
      <c r="G17" s="14"/>
      <c r="H17" s="13"/>
      <c r="I17" s="13"/>
      <c r="J17" s="13"/>
    </row>
    <row r="18" spans="1:10" ht="12.75">
      <c r="A18" s="12" t="s">
        <v>17</v>
      </c>
      <c r="B18" s="12"/>
      <c r="D18" s="13">
        <f>-44001+(26045+2296.9+2876+37.4+57.3)+1280+126-2</f>
        <v>-11284.399999999998</v>
      </c>
      <c r="E18" s="14"/>
      <c r="F18" s="13">
        <v>-10790</v>
      </c>
      <c r="G18" s="14"/>
      <c r="H18" s="13">
        <f>-34893-3195-5789-124+1280+126</f>
        <v>-42595</v>
      </c>
      <c r="I18" s="13"/>
      <c r="J18" s="13">
        <v>-38964</v>
      </c>
    </row>
    <row r="19" spans="1:10" ht="12.75">
      <c r="A19" s="12"/>
      <c r="B19" s="12"/>
      <c r="D19" s="13"/>
      <c r="E19" s="14"/>
      <c r="F19" s="13"/>
      <c r="G19" s="14"/>
      <c r="H19" s="13"/>
      <c r="I19" s="13"/>
      <c r="J19" s="13"/>
    </row>
    <row r="20" spans="1:10" ht="12.75">
      <c r="A20" s="12" t="s">
        <v>18</v>
      </c>
      <c r="B20" s="12"/>
      <c r="D20" s="13">
        <f>717-424</f>
        <v>293</v>
      </c>
      <c r="E20" s="14"/>
      <c r="F20" s="13">
        <v>24</v>
      </c>
      <c r="G20" s="14"/>
      <c r="H20" s="13">
        <v>717</v>
      </c>
      <c r="I20" s="13"/>
      <c r="J20" s="13">
        <v>525</v>
      </c>
    </row>
    <row r="21" spans="1:10" ht="12.75">
      <c r="A21" s="12"/>
      <c r="B21" s="12"/>
      <c r="D21" s="15"/>
      <c r="E21" s="16"/>
      <c r="F21" s="15"/>
      <c r="G21" s="16"/>
      <c r="H21" s="15"/>
      <c r="I21" s="15"/>
      <c r="J21" s="15"/>
    </row>
    <row r="22" spans="1:10" ht="12.75">
      <c r="A22" s="12" t="s">
        <v>19</v>
      </c>
      <c r="B22" s="12"/>
      <c r="D22" s="13">
        <f>SUM(D16:D21)</f>
        <v>-812.3999999999978</v>
      </c>
      <c r="E22" s="13"/>
      <c r="F22" s="13">
        <f>SUM(F16:F21)</f>
        <v>-1548</v>
      </c>
      <c r="G22" s="14"/>
      <c r="H22" s="13">
        <f>SUM(H16:H21)</f>
        <v>-717</v>
      </c>
      <c r="I22" s="13"/>
      <c r="J22" s="13">
        <f>SUM(J16:J21)</f>
        <v>-1953</v>
      </c>
    </row>
    <row r="23" spans="1:10" ht="12.75">
      <c r="A23" s="12"/>
      <c r="B23" s="12"/>
      <c r="D23" s="13"/>
      <c r="E23" s="14"/>
      <c r="F23" s="13"/>
      <c r="G23" s="14"/>
      <c r="H23" s="13"/>
      <c r="I23" s="13"/>
      <c r="J23" s="13"/>
    </row>
    <row r="24" spans="1:10" ht="12.75">
      <c r="A24" s="12" t="s">
        <v>20</v>
      </c>
      <c r="B24" s="12"/>
      <c r="D24" s="13">
        <f>-534+445</f>
        <v>-89</v>
      </c>
      <c r="E24" s="14"/>
      <c r="F24" s="13">
        <v>-73</v>
      </c>
      <c r="G24" s="14"/>
      <c r="H24" s="13">
        <v>-534</v>
      </c>
      <c r="I24" s="13"/>
      <c r="J24" s="13">
        <v>-552</v>
      </c>
    </row>
    <row r="25" spans="1:10" ht="12.75">
      <c r="A25" s="12"/>
      <c r="B25" s="12"/>
      <c r="D25" s="15"/>
      <c r="E25" s="16"/>
      <c r="F25" s="15"/>
      <c r="G25" s="16"/>
      <c r="H25" s="15"/>
      <c r="I25" s="15"/>
      <c r="J25" s="15"/>
    </row>
    <row r="26" spans="1:10" ht="12.75">
      <c r="A26" s="12" t="s">
        <v>21</v>
      </c>
      <c r="B26" s="12"/>
      <c r="D26" s="13">
        <f>SUM(D22:D25)</f>
        <v>-901.3999999999978</v>
      </c>
      <c r="E26" s="13"/>
      <c r="F26" s="13">
        <f>SUM(F22:F25)</f>
        <v>-1621</v>
      </c>
      <c r="G26" s="14"/>
      <c r="H26" s="13">
        <f>SUM(H22:H25)</f>
        <v>-1251</v>
      </c>
      <c r="I26" s="13"/>
      <c r="J26" s="13">
        <f>SUM(J22:J25)</f>
        <v>-2505</v>
      </c>
    </row>
    <row r="27" spans="1:10" ht="12.75">
      <c r="A27" s="12"/>
      <c r="B27" s="12"/>
      <c r="D27" s="13"/>
      <c r="E27" s="14"/>
      <c r="F27" s="13"/>
      <c r="G27" s="14"/>
      <c r="H27" s="13"/>
      <c r="I27" s="13"/>
      <c r="J27" s="13"/>
    </row>
    <row r="28" spans="1:10" ht="12.75">
      <c r="A28" s="12" t="s">
        <v>22</v>
      </c>
      <c r="B28" s="12"/>
      <c r="D28" s="13">
        <v>-171</v>
      </c>
      <c r="E28" s="14"/>
      <c r="F28" s="13">
        <v>553</v>
      </c>
      <c r="G28" s="14"/>
      <c r="H28" s="13">
        <v>-234</v>
      </c>
      <c r="I28" s="13"/>
      <c r="J28" s="13">
        <v>650</v>
      </c>
    </row>
    <row r="29" spans="1:10" ht="12.75">
      <c r="A29" s="12"/>
      <c r="B29" s="12"/>
      <c r="D29" s="15"/>
      <c r="E29" s="16"/>
      <c r="F29" s="15"/>
      <c r="G29" s="16"/>
      <c r="H29" s="15"/>
      <c r="I29" s="15"/>
      <c r="J29" s="15"/>
    </row>
    <row r="30" spans="1:10" ht="12.75">
      <c r="A30" s="12" t="s">
        <v>23</v>
      </c>
      <c r="B30" s="12"/>
      <c r="D30" s="13">
        <f>SUM(D26:D29)</f>
        <v>-1072.3999999999978</v>
      </c>
      <c r="E30" s="14"/>
      <c r="F30" s="13">
        <f>SUM(F26:F29)</f>
        <v>-1068</v>
      </c>
      <c r="G30" s="14"/>
      <c r="H30" s="13">
        <f>SUM(H26:H29)</f>
        <v>-1485</v>
      </c>
      <c r="I30" s="13"/>
      <c r="J30" s="13">
        <f>SUM(J26:J29)</f>
        <v>-1855</v>
      </c>
    </row>
    <row r="31" spans="1:10" ht="12.75">
      <c r="A31" s="12"/>
      <c r="B31" s="12"/>
      <c r="D31" s="13"/>
      <c r="E31" s="14"/>
      <c r="F31" s="13"/>
      <c r="G31" s="14"/>
      <c r="H31" s="13"/>
      <c r="I31" s="13"/>
      <c r="J31" s="13"/>
    </row>
    <row r="32" spans="1:10" ht="12.75">
      <c r="A32" s="12" t="s">
        <v>24</v>
      </c>
      <c r="B32" s="12"/>
      <c r="D32" s="17"/>
      <c r="E32" s="18"/>
      <c r="F32" s="17">
        <v>0</v>
      </c>
      <c r="G32" s="18"/>
      <c r="H32" s="17">
        <v>0</v>
      </c>
      <c r="I32" s="17"/>
      <c r="J32" s="17">
        <v>0</v>
      </c>
    </row>
    <row r="33" spans="1:10" ht="12.75">
      <c r="A33" s="12"/>
      <c r="B33" s="12"/>
      <c r="D33" s="17"/>
      <c r="E33" s="18"/>
      <c r="F33" s="17"/>
      <c r="G33" s="18"/>
      <c r="H33" s="17"/>
      <c r="I33" s="17"/>
      <c r="J33" s="17"/>
    </row>
    <row r="34" spans="1:10" ht="13.5" thickBot="1">
      <c r="A34" s="12" t="s">
        <v>25</v>
      </c>
      <c r="B34" s="12"/>
      <c r="D34" s="19">
        <f>SUM(D30:D33)</f>
        <v>-1072.3999999999978</v>
      </c>
      <c r="E34" s="20"/>
      <c r="F34" s="19">
        <f>SUM(F30:F33)</f>
        <v>-1068</v>
      </c>
      <c r="G34" s="20"/>
      <c r="H34" s="19">
        <f>SUM(H30:H33)</f>
        <v>-1485</v>
      </c>
      <c r="I34" s="19"/>
      <c r="J34" s="19">
        <f>SUM(J30:J33)</f>
        <v>-1855</v>
      </c>
    </row>
    <row r="35" spans="1:2" ht="13.5" thickTop="1">
      <c r="A35" s="12"/>
      <c r="B35" s="12"/>
    </row>
    <row r="36" spans="1:2" ht="12.75">
      <c r="A36" s="12"/>
      <c r="B36" s="12"/>
    </row>
    <row r="37" spans="1:2" ht="12.75">
      <c r="A37" s="12" t="s">
        <v>26</v>
      </c>
      <c r="B37" s="12"/>
    </row>
    <row r="38" spans="1:10" ht="12.75">
      <c r="A38" s="21" t="s">
        <v>27</v>
      </c>
      <c r="D38" s="8" t="s">
        <v>28</v>
      </c>
      <c r="E38" s="22"/>
      <c r="F38" s="8" t="s">
        <v>29</v>
      </c>
      <c r="G38" s="22"/>
      <c r="H38" s="8" t="s">
        <v>30</v>
      </c>
      <c r="I38" s="8"/>
      <c r="J38" s="8" t="s">
        <v>31</v>
      </c>
    </row>
    <row r="39" spans="1:10" ht="12.75">
      <c r="A39" s="23" t="s">
        <v>32</v>
      </c>
      <c r="D39" s="8"/>
      <c r="E39" s="22"/>
      <c r="F39" s="8"/>
      <c r="G39" s="22"/>
      <c r="H39" s="8"/>
      <c r="I39" s="8"/>
      <c r="J39" s="8"/>
    </row>
    <row r="40" spans="1:10" ht="13.5" thickBot="1">
      <c r="A40" s="21" t="s">
        <v>33</v>
      </c>
      <c r="D40" s="24" t="s">
        <v>34</v>
      </c>
      <c r="E40" s="25"/>
      <c r="F40" s="24" t="s">
        <v>34</v>
      </c>
      <c r="G40" s="25"/>
      <c r="H40" s="24" t="s">
        <v>34</v>
      </c>
      <c r="I40" s="24"/>
      <c r="J40" s="24" t="s">
        <v>34</v>
      </c>
    </row>
    <row r="41" ht="13.5" thickTop="1"/>
    <row r="43" ht="12.75">
      <c r="A43" s="5"/>
    </row>
    <row r="44" ht="12.75">
      <c r="A44" s="26" t="s">
        <v>35</v>
      </c>
    </row>
    <row r="45" ht="12.75">
      <c r="A45" s="21" t="s">
        <v>36</v>
      </c>
    </row>
    <row r="46" ht="12.75">
      <c r="A46" s="5"/>
    </row>
    <row r="56" ht="12.75">
      <c r="A56" s="5" t="s">
        <v>37</v>
      </c>
    </row>
    <row r="57" ht="12.75">
      <c r="A57" s="5" t="s">
        <v>38</v>
      </c>
    </row>
    <row r="58" ht="12.75">
      <c r="J58" s="27" t="s">
        <v>39</v>
      </c>
    </row>
    <row r="60" ht="12.75">
      <c r="J60" s="28"/>
    </row>
  </sheetData>
  <mergeCells count="2">
    <mergeCell ref="D8:F8"/>
    <mergeCell ref="H8:J8"/>
  </mergeCells>
  <printOptions/>
  <pageMargins left="0.75" right="0.31" top="0.5" bottom="1" header="0.5" footer="0.5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3"/>
  <sheetViews>
    <sheetView workbookViewId="0" topLeftCell="A52">
      <selection activeCell="H27" sqref="H27"/>
    </sheetView>
  </sheetViews>
  <sheetFormatPr defaultColWidth="9.140625" defaultRowHeight="12.75" customHeight="1"/>
  <cols>
    <col min="1" max="1" width="2.28125" style="1" customWidth="1"/>
    <col min="2" max="2" width="9.140625" style="1" customWidth="1"/>
    <col min="3" max="3" width="20.7109375" style="1" customWidth="1"/>
    <col min="4" max="4" width="8.8515625" style="1" customWidth="1"/>
    <col min="5" max="5" width="15.7109375" style="1" customWidth="1"/>
    <col min="6" max="6" width="6.7109375" style="1" customWidth="1"/>
    <col min="7" max="7" width="15.7109375" style="3" customWidth="1"/>
    <col min="8" max="16384" width="9.140625" style="1" customWidth="1"/>
  </cols>
  <sheetData>
    <row r="1" ht="16.5">
      <c r="A1" s="2" t="s">
        <v>0</v>
      </c>
    </row>
    <row r="2" ht="12.75">
      <c r="A2" s="4" t="s">
        <v>1</v>
      </c>
    </row>
    <row r="3" ht="12.75">
      <c r="A3" s="4"/>
    </row>
    <row r="4" ht="12.75">
      <c r="A4" s="4"/>
    </row>
    <row r="5" ht="12.75">
      <c r="A5" s="30" t="s">
        <v>40</v>
      </c>
    </row>
    <row r="6" ht="12.75">
      <c r="A6" s="30" t="s">
        <v>41</v>
      </c>
    </row>
    <row r="7" ht="12.75" hidden="1">
      <c r="A7" s="31"/>
    </row>
    <row r="8" ht="12.75">
      <c r="G8" s="32" t="s">
        <v>4</v>
      </c>
    </row>
    <row r="9" spans="5:7" s="21" customFormat="1" ht="12.75">
      <c r="E9" s="33" t="s">
        <v>42</v>
      </c>
      <c r="F9" s="34"/>
      <c r="G9" s="35" t="s">
        <v>43</v>
      </c>
    </row>
    <row r="10" spans="5:7" s="21" customFormat="1" ht="12.75">
      <c r="E10" s="33" t="s">
        <v>44</v>
      </c>
      <c r="F10" s="34"/>
      <c r="G10" s="35" t="s">
        <v>45</v>
      </c>
    </row>
    <row r="11" spans="5:7" s="21" customFormat="1" ht="12.75">
      <c r="E11" s="36">
        <v>38077</v>
      </c>
      <c r="F11" s="37"/>
      <c r="G11" s="38">
        <v>37711</v>
      </c>
    </row>
    <row r="12" spans="5:7" s="21" customFormat="1" ht="12.75">
      <c r="E12" s="33" t="s">
        <v>46</v>
      </c>
      <c r="F12" s="34"/>
      <c r="G12" s="35" t="s">
        <v>46</v>
      </c>
    </row>
    <row r="13" spans="5:7" s="21" customFormat="1" ht="12.75">
      <c r="E13" s="34"/>
      <c r="F13" s="34"/>
      <c r="G13" s="39" t="s">
        <v>47</v>
      </c>
    </row>
    <row r="14" spans="1:7" s="21" customFormat="1" ht="12.75">
      <c r="A14" s="26" t="s">
        <v>48</v>
      </c>
      <c r="B14" s="26"/>
      <c r="C14" s="26"/>
      <c r="D14" s="26"/>
      <c r="E14" s="40">
        <v>35258</v>
      </c>
      <c r="F14" s="40"/>
      <c r="G14" s="41">
        <v>39623.726</v>
      </c>
    </row>
    <row r="15" spans="1:7" s="21" customFormat="1" ht="5.25" customHeight="1">
      <c r="A15" s="26"/>
      <c r="B15" s="26"/>
      <c r="C15" s="26"/>
      <c r="D15" s="26"/>
      <c r="E15" s="40"/>
      <c r="F15" s="40"/>
      <c r="G15" s="41"/>
    </row>
    <row r="16" spans="1:7" ht="12.75">
      <c r="A16" s="26" t="s">
        <v>49</v>
      </c>
      <c r="B16" s="26"/>
      <c r="C16" s="26"/>
      <c r="D16" s="26"/>
      <c r="E16" s="40">
        <v>879</v>
      </c>
      <c r="F16" s="40"/>
      <c r="G16" s="41">
        <v>955.304</v>
      </c>
    </row>
    <row r="17" spans="1:7" s="21" customFormat="1" ht="6.75" customHeight="1">
      <c r="A17" s="26"/>
      <c r="B17" s="26"/>
      <c r="C17" s="26"/>
      <c r="D17" s="26"/>
      <c r="E17" s="40"/>
      <c r="F17" s="40"/>
      <c r="G17" s="41"/>
    </row>
    <row r="18" spans="1:7" s="21" customFormat="1" ht="12.75">
      <c r="A18" s="26" t="s">
        <v>50</v>
      </c>
      <c r="B18" s="26"/>
      <c r="C18" s="26"/>
      <c r="D18" s="26"/>
      <c r="E18" s="40">
        <v>16</v>
      </c>
      <c r="F18" s="40"/>
      <c r="G18" s="41">
        <v>16</v>
      </c>
    </row>
    <row r="19" spans="1:7" s="21" customFormat="1" ht="6.75" customHeight="1">
      <c r="A19" s="26"/>
      <c r="B19" s="26"/>
      <c r="C19" s="26"/>
      <c r="D19" s="26"/>
      <c r="E19" s="40"/>
      <c r="F19" s="40"/>
      <c r="G19" s="41"/>
    </row>
    <row r="20" spans="1:7" s="21" customFormat="1" ht="12.75">
      <c r="A20" s="26" t="s">
        <v>51</v>
      </c>
      <c r="B20" s="26"/>
      <c r="C20" s="26"/>
      <c r="D20" s="26"/>
      <c r="E20" s="40"/>
      <c r="F20" s="40"/>
      <c r="G20" s="41"/>
    </row>
    <row r="21" spans="1:7" s="21" customFormat="1" ht="12.75">
      <c r="A21" s="26"/>
      <c r="B21" s="42" t="s">
        <v>52</v>
      </c>
      <c r="C21" s="26"/>
      <c r="D21" s="26"/>
      <c r="E21" s="40">
        <v>2511</v>
      </c>
      <c r="F21" s="40"/>
      <c r="G21" s="41">
        <v>2760.413</v>
      </c>
    </row>
    <row r="22" spans="1:7" s="21" customFormat="1" ht="12.75">
      <c r="A22" s="26"/>
      <c r="B22" s="42" t="s">
        <v>53</v>
      </c>
      <c r="C22" s="26"/>
      <c r="D22" s="26"/>
      <c r="E22" s="40">
        <v>12983</v>
      </c>
      <c r="F22" s="40"/>
      <c r="G22" s="41">
        <v>12745.057</v>
      </c>
    </row>
    <row r="23" spans="1:7" s="21" customFormat="1" ht="12.75">
      <c r="A23" s="26"/>
      <c r="B23" s="42" t="s">
        <v>54</v>
      </c>
      <c r="C23" s="26"/>
      <c r="D23" s="26"/>
      <c r="E23" s="40">
        <v>1502</v>
      </c>
      <c r="F23" s="40"/>
      <c r="G23" s="41">
        <v>1260</v>
      </c>
    </row>
    <row r="24" spans="1:7" s="21" customFormat="1" ht="12.75">
      <c r="A24" s="26"/>
      <c r="B24" s="42" t="s">
        <v>55</v>
      </c>
      <c r="C24" s="26"/>
      <c r="D24" s="26"/>
      <c r="E24" s="40">
        <v>676</v>
      </c>
      <c r="F24" s="40"/>
      <c r="G24" s="41">
        <v>1118</v>
      </c>
    </row>
    <row r="25" spans="1:7" s="21" customFormat="1" ht="12.75">
      <c r="A25" s="26"/>
      <c r="B25" s="42" t="s">
        <v>56</v>
      </c>
      <c r="C25" s="26"/>
      <c r="D25" s="26"/>
      <c r="E25" s="40">
        <v>8628</v>
      </c>
      <c r="F25" s="40"/>
      <c r="G25" s="41">
        <v>8690.771</v>
      </c>
    </row>
    <row r="26" spans="1:7" s="21" customFormat="1" ht="12.75">
      <c r="A26" s="26"/>
      <c r="B26" s="42" t="s">
        <v>57</v>
      </c>
      <c r="C26" s="26"/>
      <c r="D26" s="26"/>
      <c r="E26" s="40">
        <v>1582</v>
      </c>
      <c r="F26" s="40"/>
      <c r="G26" s="41">
        <v>1363.42</v>
      </c>
    </row>
    <row r="27" spans="1:7" s="21" customFormat="1" ht="12.75">
      <c r="A27" s="26"/>
      <c r="B27" s="42"/>
      <c r="C27" s="26"/>
      <c r="D27" s="26"/>
      <c r="E27" s="43">
        <f>SUM(E21:E26)</f>
        <v>27882</v>
      </c>
      <c r="F27" s="40"/>
      <c r="G27" s="44">
        <f>SUM(G21:G26)</f>
        <v>27937.661</v>
      </c>
    </row>
    <row r="28" spans="1:7" s="21" customFormat="1" ht="6.75" customHeight="1">
      <c r="A28" s="26"/>
      <c r="B28" s="26"/>
      <c r="C28" s="26"/>
      <c r="D28" s="26"/>
      <c r="E28" s="40"/>
      <c r="F28" s="40"/>
      <c r="G28" s="41"/>
    </row>
    <row r="29" spans="1:7" s="21" customFormat="1" ht="12.75">
      <c r="A29" s="26" t="s">
        <v>58</v>
      </c>
      <c r="B29" s="26"/>
      <c r="C29" s="26"/>
      <c r="D29" s="26"/>
      <c r="E29" s="40"/>
      <c r="F29" s="40"/>
      <c r="G29" s="41"/>
    </row>
    <row r="30" spans="1:7" s="21" customFormat="1" ht="12.75">
      <c r="A30" s="26"/>
      <c r="B30" s="42" t="s">
        <v>59</v>
      </c>
      <c r="C30" s="26"/>
      <c r="D30" s="26"/>
      <c r="E30" s="40">
        <v>5982</v>
      </c>
      <c r="F30" s="40"/>
      <c r="G30" s="41">
        <v>6664.139</v>
      </c>
    </row>
    <row r="31" spans="1:7" s="21" customFormat="1" ht="12.75">
      <c r="A31" s="26"/>
      <c r="B31" s="42" t="s">
        <v>60</v>
      </c>
      <c r="C31" s="26"/>
      <c r="D31" s="26"/>
      <c r="E31" s="40">
        <f>2493+41</f>
        <v>2534</v>
      </c>
      <c r="F31" s="40"/>
      <c r="G31" s="41">
        <f>1635.221+711.792</f>
        <v>2347.013</v>
      </c>
    </row>
    <row r="32" spans="1:7" s="21" customFormat="1" ht="12.75">
      <c r="A32" s="26"/>
      <c r="B32" s="42" t="s">
        <v>61</v>
      </c>
      <c r="C32" s="26"/>
      <c r="D32" s="26"/>
      <c r="E32" s="40">
        <f>1384</f>
        <v>1384</v>
      </c>
      <c r="F32" s="40"/>
      <c r="G32" s="41">
        <v>2563.861</v>
      </c>
    </row>
    <row r="33" spans="1:7" s="21" customFormat="1" ht="12.75">
      <c r="A33" s="26"/>
      <c r="B33" s="42" t="s">
        <v>62</v>
      </c>
      <c r="C33" s="26"/>
      <c r="D33" s="26"/>
      <c r="E33" s="40">
        <v>33</v>
      </c>
      <c r="F33" s="40"/>
      <c r="G33" s="41">
        <v>0</v>
      </c>
    </row>
    <row r="34" spans="1:7" s="21" customFormat="1" ht="12.75">
      <c r="A34" s="26"/>
      <c r="B34" s="42" t="s">
        <v>22</v>
      </c>
      <c r="C34" s="26"/>
      <c r="D34" s="26"/>
      <c r="E34" s="40">
        <v>33</v>
      </c>
      <c r="F34" s="40"/>
      <c r="G34" s="41">
        <v>0</v>
      </c>
    </row>
    <row r="35" spans="1:7" s="21" customFormat="1" ht="12.75">
      <c r="A35" s="26"/>
      <c r="B35" s="42" t="s">
        <v>63</v>
      </c>
      <c r="C35" s="26"/>
      <c r="D35" s="26"/>
      <c r="E35" s="40">
        <v>0</v>
      </c>
      <c r="F35" s="40"/>
      <c r="G35" s="41">
        <v>0</v>
      </c>
    </row>
    <row r="36" spans="1:7" s="21" customFormat="1" ht="12.75">
      <c r="A36" s="26"/>
      <c r="B36" s="42" t="s">
        <v>64</v>
      </c>
      <c r="C36" s="26"/>
      <c r="D36" s="26"/>
      <c r="E36" s="40">
        <v>1205</v>
      </c>
      <c r="F36" s="40"/>
      <c r="G36" s="41">
        <v>1928.758</v>
      </c>
    </row>
    <row r="37" spans="1:7" s="21" customFormat="1" ht="12.75">
      <c r="A37" s="26"/>
      <c r="B37" s="42"/>
      <c r="C37" s="26"/>
      <c r="D37" s="26"/>
      <c r="E37" s="43">
        <f>SUM(E30:E36)</f>
        <v>11171</v>
      </c>
      <c r="F37" s="40"/>
      <c r="G37" s="44">
        <f>SUM(G30:G36)</f>
        <v>13503.770999999999</v>
      </c>
    </row>
    <row r="38" spans="1:7" s="21" customFormat="1" ht="6.75" customHeight="1">
      <c r="A38" s="26"/>
      <c r="B38" s="26"/>
      <c r="C38" s="26"/>
      <c r="D38" s="26"/>
      <c r="E38" s="40"/>
      <c r="F38" s="40"/>
      <c r="G38" s="41"/>
    </row>
    <row r="39" spans="1:7" s="21" customFormat="1" ht="12.75">
      <c r="A39" s="26" t="s">
        <v>65</v>
      </c>
      <c r="B39" s="26"/>
      <c r="C39" s="26"/>
      <c r="D39" s="26"/>
      <c r="E39" s="40">
        <f>+E27-E37</f>
        <v>16711</v>
      </c>
      <c r="F39" s="40"/>
      <c r="G39" s="41">
        <f>G27-G37</f>
        <v>14433.890000000001</v>
      </c>
    </row>
    <row r="40" spans="1:7" s="21" customFormat="1" ht="7.5" customHeight="1">
      <c r="A40" s="26"/>
      <c r="B40" s="26"/>
      <c r="C40" s="26"/>
      <c r="D40" s="26"/>
      <c r="E40" s="40"/>
      <c r="F40" s="40"/>
      <c r="G40" s="41"/>
    </row>
    <row r="41" spans="1:7" s="21" customFormat="1" ht="13.5" thickBot="1">
      <c r="A41" s="26"/>
      <c r="B41" s="26"/>
      <c r="C41" s="26"/>
      <c r="D41" s="26"/>
      <c r="E41" s="45">
        <f>+E39+E16+E18+E14</f>
        <v>52864</v>
      </c>
      <c r="F41" s="40"/>
      <c r="G41" s="46">
        <f>+G14+G18+G16+G39</f>
        <v>55028.92</v>
      </c>
    </row>
    <row r="42" spans="1:7" s="21" customFormat="1" ht="6.75" customHeight="1" thickTop="1">
      <c r="A42" s="26"/>
      <c r="B42" s="26"/>
      <c r="C42" s="26"/>
      <c r="D42" s="26"/>
      <c r="E42" s="40"/>
      <c r="F42" s="40"/>
      <c r="G42" s="41"/>
    </row>
    <row r="43" spans="1:7" s="21" customFormat="1" ht="12.75">
      <c r="A43" s="26" t="s">
        <v>66</v>
      </c>
      <c r="B43" s="26"/>
      <c r="C43" s="26"/>
      <c r="D43" s="26"/>
      <c r="E43" s="40">
        <v>40000</v>
      </c>
      <c r="F43" s="40"/>
      <c r="G43" s="41">
        <v>40000</v>
      </c>
    </row>
    <row r="44" spans="1:7" s="21" customFormat="1" ht="12.75">
      <c r="A44" s="26" t="s">
        <v>67</v>
      </c>
      <c r="B44" s="26"/>
      <c r="C44" s="26"/>
      <c r="D44" s="26"/>
      <c r="E44" s="40"/>
      <c r="F44" s="40"/>
      <c r="G44" s="41"/>
    </row>
    <row r="45" spans="1:7" s="21" customFormat="1" ht="12.75">
      <c r="A45" s="26"/>
      <c r="B45" s="42" t="s">
        <v>68</v>
      </c>
      <c r="C45" s="26"/>
      <c r="D45" s="26"/>
      <c r="E45" s="40">
        <v>939.802</v>
      </c>
      <c r="F45" s="40"/>
      <c r="G45" s="41">
        <v>939.803</v>
      </c>
    </row>
    <row r="46" spans="1:7" s="21" customFormat="1" ht="12.75">
      <c r="A46" s="26"/>
      <c r="B46" s="42" t="s">
        <v>69</v>
      </c>
      <c r="C46" s="26"/>
      <c r="D46" s="26"/>
      <c r="E46" s="40">
        <v>718</v>
      </c>
      <c r="F46" s="40"/>
      <c r="G46" s="41">
        <f>997.321-279</f>
        <v>718.321</v>
      </c>
    </row>
    <row r="47" spans="1:7" s="21" customFormat="1" ht="12.75">
      <c r="A47" s="26"/>
      <c r="B47" s="42" t="s">
        <v>70</v>
      </c>
      <c r="C47" s="26"/>
      <c r="D47" s="26"/>
      <c r="E47" s="40">
        <v>7164</v>
      </c>
      <c r="F47" s="40"/>
      <c r="G47" s="41">
        <f>9107.584-458</f>
        <v>8649.584</v>
      </c>
    </row>
    <row r="48" spans="1:7" s="21" customFormat="1" ht="2.25" customHeight="1">
      <c r="A48" s="26"/>
      <c r="B48" s="42"/>
      <c r="C48" s="26"/>
      <c r="D48" s="26"/>
      <c r="E48" s="47"/>
      <c r="F48" s="40"/>
      <c r="G48" s="48"/>
    </row>
    <row r="49" spans="1:7" s="21" customFormat="1" ht="12.75">
      <c r="A49" s="26" t="s">
        <v>71</v>
      </c>
      <c r="B49" s="42"/>
      <c r="C49" s="26"/>
      <c r="D49" s="26"/>
      <c r="E49" s="40">
        <f>SUM(E43:E48)</f>
        <v>48821.802</v>
      </c>
      <c r="F49" s="40"/>
      <c r="G49" s="41">
        <f>SUM(G43:G48)</f>
        <v>50307.708000000006</v>
      </c>
    </row>
    <row r="50" spans="1:7" s="21" customFormat="1" ht="6.75" customHeight="1">
      <c r="A50" s="26"/>
      <c r="B50" s="26"/>
      <c r="C50" s="26"/>
      <c r="D50" s="26"/>
      <c r="E50" s="40"/>
      <c r="F50" s="40"/>
      <c r="G50" s="41"/>
    </row>
    <row r="51" spans="1:7" s="21" customFormat="1" ht="12.75">
      <c r="A51" s="26" t="s">
        <v>72</v>
      </c>
      <c r="B51" s="26"/>
      <c r="C51" s="26"/>
      <c r="D51" s="26"/>
      <c r="E51" s="40">
        <v>0</v>
      </c>
      <c r="F51" s="40"/>
      <c r="G51" s="41">
        <v>0</v>
      </c>
    </row>
    <row r="52" spans="1:7" s="21" customFormat="1" ht="6.75" customHeight="1">
      <c r="A52" s="26"/>
      <c r="B52" s="26"/>
      <c r="C52" s="26"/>
      <c r="D52" s="26"/>
      <c r="E52" s="40"/>
      <c r="F52" s="40"/>
      <c r="G52" s="41"/>
    </row>
    <row r="53" spans="1:7" s="21" customFormat="1" ht="12.75">
      <c r="A53" s="26" t="s">
        <v>73</v>
      </c>
      <c r="B53" s="26"/>
      <c r="C53" s="26"/>
      <c r="D53" s="26"/>
      <c r="E53" s="40"/>
      <c r="F53" s="40"/>
      <c r="G53" s="41"/>
    </row>
    <row r="54" spans="2:7" s="21" customFormat="1" ht="12.75">
      <c r="B54" s="42" t="s">
        <v>74</v>
      </c>
      <c r="C54" s="26"/>
      <c r="D54" s="26"/>
      <c r="E54" s="40">
        <v>0</v>
      </c>
      <c r="F54" s="40"/>
      <c r="G54" s="41">
        <v>0</v>
      </c>
    </row>
    <row r="55" spans="2:7" s="21" customFormat="1" ht="12.75">
      <c r="B55" s="42" t="s">
        <v>64</v>
      </c>
      <c r="C55" s="26"/>
      <c r="D55" s="26"/>
      <c r="E55" s="40">
        <v>1025</v>
      </c>
      <c r="F55" s="40"/>
      <c r="G55" s="41">
        <v>1406.205</v>
      </c>
    </row>
    <row r="56" spans="2:7" s="21" customFormat="1" ht="12.75">
      <c r="B56" s="42" t="s">
        <v>75</v>
      </c>
      <c r="C56" s="26"/>
      <c r="D56" s="26"/>
      <c r="E56" s="40">
        <v>3017</v>
      </c>
      <c r="F56" s="40"/>
      <c r="G56" s="41">
        <f>2578.3+279+458</f>
        <v>3315.3</v>
      </c>
    </row>
    <row r="57" spans="1:7" s="21" customFormat="1" ht="2.25" customHeight="1">
      <c r="A57" s="26"/>
      <c r="B57" s="26"/>
      <c r="C57" s="26"/>
      <c r="D57" s="26"/>
      <c r="E57" s="40"/>
      <c r="F57" s="40"/>
      <c r="G57" s="41"/>
    </row>
    <row r="58" spans="1:7" s="21" customFormat="1" ht="13.5" thickBot="1">
      <c r="A58" s="26"/>
      <c r="B58" s="26"/>
      <c r="C58" s="26"/>
      <c r="D58" s="26"/>
      <c r="E58" s="45">
        <f>SUM(E49:E57)</f>
        <v>52863.802</v>
      </c>
      <c r="F58" s="40"/>
      <c r="G58" s="46">
        <f>SUM(G49:G57)</f>
        <v>55029.21300000001</v>
      </c>
    </row>
    <row r="59" spans="1:7" s="21" customFormat="1" ht="6.75" customHeight="1" thickTop="1">
      <c r="A59" s="26"/>
      <c r="B59" s="26"/>
      <c r="C59" s="26"/>
      <c r="D59" s="26"/>
      <c r="E59" s="40"/>
      <c r="F59" s="40"/>
      <c r="G59" s="41"/>
    </row>
    <row r="60" spans="1:7" s="21" customFormat="1" ht="12.75">
      <c r="A60" s="26" t="s">
        <v>76</v>
      </c>
      <c r="B60" s="26"/>
      <c r="C60" s="26"/>
      <c r="D60" s="26"/>
      <c r="E60" s="49" t="s">
        <v>77</v>
      </c>
      <c r="F60" s="40"/>
      <c r="G60" s="50" t="s">
        <v>78</v>
      </c>
    </row>
    <row r="61" spans="1:7" s="21" customFormat="1" ht="12.75">
      <c r="A61" s="26"/>
      <c r="B61" s="26"/>
      <c r="C61" s="26"/>
      <c r="D61" s="26"/>
      <c r="E61" s="51"/>
      <c r="F61" s="51"/>
      <c r="G61" s="51"/>
    </row>
    <row r="62" spans="1:7" s="21" customFormat="1" ht="12.75">
      <c r="A62" s="21" t="s">
        <v>79</v>
      </c>
      <c r="B62" s="26"/>
      <c r="C62" s="26"/>
      <c r="D62" s="26"/>
      <c r="E62" s="52"/>
      <c r="F62" s="40"/>
      <c r="G62" s="40"/>
    </row>
    <row r="63" spans="2:7" s="21" customFormat="1" ht="12.75">
      <c r="B63" s="26" t="s">
        <v>80</v>
      </c>
      <c r="C63" s="26"/>
      <c r="D63" s="26"/>
      <c r="E63" s="51"/>
      <c r="F63" s="51"/>
      <c r="G63" s="51"/>
    </row>
    <row r="64" spans="2:7" s="21" customFormat="1" ht="12.75">
      <c r="B64" s="26"/>
      <c r="C64" s="26"/>
      <c r="D64" s="26"/>
      <c r="E64" s="51"/>
      <c r="F64" s="51"/>
      <c r="G64" s="53"/>
    </row>
    <row r="65" spans="1:7" s="21" customFormat="1" ht="12.75">
      <c r="A65" s="54" t="s">
        <v>81</v>
      </c>
      <c r="B65" s="26"/>
      <c r="C65" s="26"/>
      <c r="D65" s="26"/>
      <c r="E65" s="40"/>
      <c r="F65" s="40"/>
      <c r="G65" s="28"/>
    </row>
    <row r="66" spans="1:7" s="21" customFormat="1" ht="12.75">
      <c r="A66" s="54" t="s">
        <v>38</v>
      </c>
      <c r="B66" s="26"/>
      <c r="C66" s="26"/>
      <c r="D66" s="26"/>
      <c r="E66" s="26"/>
      <c r="F66" s="26"/>
      <c r="G66" s="28"/>
    </row>
    <row r="67" spans="1:7" s="21" customFormat="1" ht="12.75">
      <c r="A67" s="26"/>
      <c r="B67" s="26"/>
      <c r="C67" s="26"/>
      <c r="D67" s="26"/>
      <c r="E67" s="26"/>
      <c r="F67" s="26"/>
      <c r="G67" s="8" t="s">
        <v>82</v>
      </c>
    </row>
    <row r="68" spans="1:7" s="21" customFormat="1" ht="12.75">
      <c r="A68" s="26"/>
      <c r="B68" s="26"/>
      <c r="C68" s="26"/>
      <c r="D68" s="26"/>
      <c r="E68" s="26"/>
      <c r="F68" s="26"/>
      <c r="G68" s="55"/>
    </row>
    <row r="69" spans="1:7" s="21" customFormat="1" ht="12.75">
      <c r="A69" s="26"/>
      <c r="B69" s="26"/>
      <c r="C69" s="26"/>
      <c r="D69" s="26"/>
      <c r="E69" s="26"/>
      <c r="F69" s="26"/>
      <c r="G69" s="55"/>
    </row>
    <row r="70" spans="1:7" s="21" customFormat="1" ht="12.75">
      <c r="A70" s="26"/>
      <c r="B70" s="26"/>
      <c r="C70" s="26"/>
      <c r="D70" s="26"/>
      <c r="E70" s="26"/>
      <c r="F70" s="26"/>
      <c r="G70" s="55"/>
    </row>
    <row r="71" spans="5:7" s="21" customFormat="1" ht="12.75">
      <c r="E71" s="40"/>
      <c r="G71" s="40"/>
    </row>
    <row r="72" spans="5:7" s="21" customFormat="1" ht="12.75">
      <c r="E72" s="40"/>
      <c r="G72" s="40"/>
    </row>
    <row r="73" spans="5:7" s="21" customFormat="1" ht="12.75">
      <c r="E73" s="51"/>
      <c r="G73" s="51"/>
    </row>
    <row r="74" spans="5:7" s="21" customFormat="1" ht="12.75">
      <c r="E74" s="28"/>
      <c r="G74" s="28"/>
    </row>
    <row r="75" s="21" customFormat="1" ht="12.75"/>
    <row r="76" s="21" customFormat="1" ht="12.75">
      <c r="G76" s="28"/>
    </row>
    <row r="77" spans="5:7" s="21" customFormat="1" ht="12.75">
      <c r="E77" s="28"/>
      <c r="G77" s="28"/>
    </row>
    <row r="78" s="21" customFormat="1" ht="12.75">
      <c r="G78" s="28"/>
    </row>
    <row r="79" s="21" customFormat="1" ht="12.75">
      <c r="G79" s="28"/>
    </row>
    <row r="80" s="21" customFormat="1" ht="12.75">
      <c r="G80" s="28"/>
    </row>
    <row r="81" s="21" customFormat="1" ht="12.75">
      <c r="G81" s="28"/>
    </row>
    <row r="82" s="21" customFormat="1" ht="12.75">
      <c r="G82" s="28"/>
    </row>
    <row r="83" s="21" customFormat="1" ht="12.75">
      <c r="G83" s="28"/>
    </row>
    <row r="84" s="21" customFormat="1" ht="12.75">
      <c r="G84" s="28"/>
    </row>
    <row r="85" s="21" customFormat="1" ht="12.75">
      <c r="G85" s="28"/>
    </row>
    <row r="86" s="21" customFormat="1" ht="12.75">
      <c r="G86" s="28"/>
    </row>
    <row r="87" s="21" customFormat="1" ht="12.75">
      <c r="G87" s="28"/>
    </row>
    <row r="88" s="21" customFormat="1" ht="12.75">
      <c r="G88" s="28"/>
    </row>
    <row r="89" s="21" customFormat="1" ht="12.75">
      <c r="G89" s="28"/>
    </row>
    <row r="90" s="21" customFormat="1" ht="12.75">
      <c r="G90" s="28"/>
    </row>
    <row r="91" s="21" customFormat="1" ht="12.75">
      <c r="G91" s="28"/>
    </row>
    <row r="92" s="21" customFormat="1" ht="12.75">
      <c r="G92" s="28"/>
    </row>
    <row r="93" s="21" customFormat="1" ht="12.75">
      <c r="G93" s="28"/>
    </row>
    <row r="94" s="21" customFormat="1" ht="12.75">
      <c r="G94" s="28"/>
    </row>
    <row r="95" s="21" customFormat="1" ht="12.75">
      <c r="G95" s="28"/>
    </row>
    <row r="96" s="21" customFormat="1" ht="12.75">
      <c r="G96" s="28"/>
    </row>
    <row r="97" s="21" customFormat="1" ht="12.75">
      <c r="G97" s="28"/>
    </row>
    <row r="98" s="21" customFormat="1" ht="12.75">
      <c r="G98" s="28"/>
    </row>
    <row r="99" s="21" customFormat="1" ht="12.75">
      <c r="G99" s="28"/>
    </row>
    <row r="100" s="21" customFormat="1" ht="12.75">
      <c r="G100" s="28"/>
    </row>
    <row r="101" s="21" customFormat="1" ht="12.75">
      <c r="G101" s="28"/>
    </row>
    <row r="102" s="21" customFormat="1" ht="12.75">
      <c r="G102" s="28"/>
    </row>
    <row r="103" s="21" customFormat="1" ht="12.75">
      <c r="G103" s="28"/>
    </row>
    <row r="104" s="21" customFormat="1" ht="12.75">
      <c r="G104" s="28"/>
    </row>
    <row r="105" s="21" customFormat="1" ht="12.75">
      <c r="G105" s="28"/>
    </row>
    <row r="106" s="21" customFormat="1" ht="12.75">
      <c r="G106" s="28"/>
    </row>
    <row r="107" s="21" customFormat="1" ht="12.75">
      <c r="G107" s="28"/>
    </row>
    <row r="108" s="21" customFormat="1" ht="12.75">
      <c r="G108" s="28"/>
    </row>
    <row r="109" s="21" customFormat="1" ht="12.75">
      <c r="G109" s="28"/>
    </row>
    <row r="110" s="21" customFormat="1" ht="12.75">
      <c r="G110" s="28"/>
    </row>
    <row r="111" s="21" customFormat="1" ht="12.75">
      <c r="G111" s="28"/>
    </row>
    <row r="112" s="21" customFormat="1" ht="12.75">
      <c r="G112" s="28"/>
    </row>
    <row r="113" s="21" customFormat="1" ht="12.75">
      <c r="G113" s="28"/>
    </row>
    <row r="114" s="21" customFormat="1" ht="12.75">
      <c r="G114" s="28"/>
    </row>
    <row r="115" s="21" customFormat="1" ht="12.75">
      <c r="G115" s="28"/>
    </row>
    <row r="116" s="21" customFormat="1" ht="12.75">
      <c r="G116" s="28"/>
    </row>
    <row r="117" s="21" customFormat="1" ht="12.75">
      <c r="G117" s="28"/>
    </row>
    <row r="118" s="21" customFormat="1" ht="12.75">
      <c r="G118" s="28"/>
    </row>
    <row r="119" s="21" customFormat="1" ht="12.75">
      <c r="G119" s="28"/>
    </row>
    <row r="120" s="21" customFormat="1" ht="12.75">
      <c r="G120" s="28"/>
    </row>
    <row r="121" s="21" customFormat="1" ht="12.75">
      <c r="G121" s="28"/>
    </row>
    <row r="122" s="21" customFormat="1" ht="12.75">
      <c r="G122" s="28"/>
    </row>
    <row r="123" s="21" customFormat="1" ht="12.75">
      <c r="G123" s="28"/>
    </row>
    <row r="124" s="21" customFormat="1" ht="12.75">
      <c r="G124" s="28"/>
    </row>
    <row r="125" s="21" customFormat="1" ht="12.75">
      <c r="G125" s="28"/>
    </row>
    <row r="126" s="21" customFormat="1" ht="12.75">
      <c r="G126" s="28"/>
    </row>
    <row r="127" s="21" customFormat="1" ht="12.75">
      <c r="G127" s="28"/>
    </row>
    <row r="128" s="21" customFormat="1" ht="12.75">
      <c r="G128" s="28"/>
    </row>
    <row r="129" s="21" customFormat="1" ht="12.75">
      <c r="G129" s="28"/>
    </row>
    <row r="130" s="21" customFormat="1" ht="12.75">
      <c r="G130" s="28"/>
    </row>
    <row r="131" s="21" customFormat="1" ht="12.75">
      <c r="G131" s="28"/>
    </row>
    <row r="132" s="21" customFormat="1" ht="12.75">
      <c r="G132" s="28"/>
    </row>
    <row r="133" s="21" customFormat="1" ht="12.75">
      <c r="G133" s="28"/>
    </row>
    <row r="134" s="21" customFormat="1" ht="12.75">
      <c r="G134" s="28"/>
    </row>
    <row r="135" s="21" customFormat="1" ht="12.75">
      <c r="G135" s="28"/>
    </row>
    <row r="136" s="21" customFormat="1" ht="12.75">
      <c r="G136" s="28"/>
    </row>
    <row r="137" s="21" customFormat="1" ht="12.75">
      <c r="G137" s="28"/>
    </row>
    <row r="138" s="21" customFormat="1" ht="12.75">
      <c r="G138" s="28"/>
    </row>
    <row r="139" s="21" customFormat="1" ht="12.75">
      <c r="G139" s="28"/>
    </row>
    <row r="140" s="21" customFormat="1" ht="12.75">
      <c r="G140" s="28"/>
    </row>
    <row r="141" s="21" customFormat="1" ht="12.75">
      <c r="G141" s="28"/>
    </row>
    <row r="142" s="21" customFormat="1" ht="12.75">
      <c r="G142" s="28"/>
    </row>
    <row r="143" s="21" customFormat="1" ht="12.75">
      <c r="G143" s="28"/>
    </row>
    <row r="144" s="21" customFormat="1" ht="12.75">
      <c r="G144" s="28"/>
    </row>
    <row r="145" s="21" customFormat="1" ht="12.75">
      <c r="G145" s="28"/>
    </row>
    <row r="146" s="21" customFormat="1" ht="12.75">
      <c r="G146" s="28"/>
    </row>
    <row r="147" s="21" customFormat="1" ht="12.75">
      <c r="G147" s="28"/>
    </row>
    <row r="148" s="21" customFormat="1" ht="12.75">
      <c r="G148" s="28"/>
    </row>
    <row r="149" s="21" customFormat="1" ht="12.75">
      <c r="G149" s="28"/>
    </row>
    <row r="150" s="21" customFormat="1" ht="12.75">
      <c r="G150" s="28"/>
    </row>
    <row r="151" s="21" customFormat="1" ht="12.75">
      <c r="G151" s="28"/>
    </row>
    <row r="152" s="21" customFormat="1" ht="12.75">
      <c r="G152" s="28"/>
    </row>
    <row r="153" s="21" customFormat="1" ht="12.75">
      <c r="G153" s="28"/>
    </row>
    <row r="154" s="21" customFormat="1" ht="12.75">
      <c r="G154" s="28"/>
    </row>
    <row r="155" s="21" customFormat="1" ht="12.75">
      <c r="G155" s="28"/>
    </row>
    <row r="156" s="21" customFormat="1" ht="12.75">
      <c r="G156" s="28"/>
    </row>
    <row r="157" s="21" customFormat="1" ht="12.75">
      <c r="G157" s="28"/>
    </row>
    <row r="158" s="21" customFormat="1" ht="12.75">
      <c r="G158" s="28"/>
    </row>
    <row r="159" s="21" customFormat="1" ht="12.75">
      <c r="G159" s="28"/>
    </row>
    <row r="160" s="21" customFormat="1" ht="12.75">
      <c r="G160" s="28"/>
    </row>
    <row r="161" s="21" customFormat="1" ht="12.75">
      <c r="G161" s="28"/>
    </row>
    <row r="162" s="21" customFormat="1" ht="12.75">
      <c r="G162" s="28"/>
    </row>
    <row r="163" s="21" customFormat="1" ht="12.75">
      <c r="G163" s="28"/>
    </row>
  </sheetData>
  <printOptions/>
  <pageMargins left="0.75" right="0.75" top="0.5" bottom="0.75" header="0.5" footer="0.5"/>
  <pageSetup horizontalDpi="180" verticalDpi="18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8239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2"/>
  <sheetViews>
    <sheetView zoomScale="90" zoomScaleNormal="9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9" sqref="A39:IV41"/>
    </sheetView>
  </sheetViews>
  <sheetFormatPr defaultColWidth="9.140625" defaultRowHeight="12.75" customHeight="1"/>
  <cols>
    <col min="1" max="1" width="25.8515625" style="21" customWidth="1"/>
    <col min="2" max="2" width="9.140625" style="21" customWidth="1"/>
    <col min="3" max="3" width="12.7109375" style="21" customWidth="1"/>
    <col min="4" max="4" width="2.140625" style="21" customWidth="1"/>
    <col min="5" max="5" width="12.140625" style="21" customWidth="1"/>
    <col min="6" max="6" width="1.8515625" style="21" customWidth="1"/>
    <col min="7" max="7" width="12.57421875" style="21" customWidth="1"/>
    <col min="8" max="8" width="2.28125" style="21" customWidth="1"/>
    <col min="9" max="9" width="14.28125" style="21" customWidth="1"/>
    <col min="10" max="10" width="2.8515625" style="21" customWidth="1"/>
    <col min="11" max="11" width="12.7109375" style="21" bestFit="1" customWidth="1"/>
    <col min="12" max="16384" width="9.140625" style="21" customWidth="1"/>
  </cols>
  <sheetData>
    <row r="1" s="1" customFormat="1" ht="16.5">
      <c r="A1" s="2" t="s">
        <v>83</v>
      </c>
    </row>
    <row r="2" s="1" customFormat="1" ht="12.75">
      <c r="A2" s="4" t="s">
        <v>1</v>
      </c>
    </row>
    <row r="3" s="1" customFormat="1" ht="12.75">
      <c r="A3" s="4"/>
    </row>
    <row r="4" s="1" customFormat="1" ht="12.75">
      <c r="A4" s="4"/>
    </row>
    <row r="5" ht="12.75">
      <c r="A5" s="5" t="s">
        <v>84</v>
      </c>
    </row>
    <row r="6" ht="12.75">
      <c r="A6" s="5" t="s">
        <v>85</v>
      </c>
    </row>
    <row r="7" spans="3:12" ht="12.75">
      <c r="C7" s="56"/>
      <c r="D7" s="29"/>
      <c r="E7" s="56"/>
      <c r="F7" s="56"/>
      <c r="G7" s="29"/>
      <c r="H7" s="29"/>
      <c r="I7" s="56"/>
      <c r="J7" s="29"/>
      <c r="K7" s="29"/>
      <c r="L7" s="29"/>
    </row>
    <row r="8" spans="3:12" ht="12.75">
      <c r="C8" s="22"/>
      <c r="D8" s="22"/>
      <c r="E8" s="22" t="s">
        <v>86</v>
      </c>
      <c r="F8" s="22"/>
      <c r="G8" s="22" t="s">
        <v>87</v>
      </c>
      <c r="H8" s="22"/>
      <c r="I8" s="22"/>
      <c r="J8" s="22"/>
      <c r="K8" s="22"/>
      <c r="L8" s="22"/>
    </row>
    <row r="9" spans="3:12" ht="12.75">
      <c r="C9" s="57" t="s">
        <v>66</v>
      </c>
      <c r="D9" s="22"/>
      <c r="E9" s="57" t="s">
        <v>88</v>
      </c>
      <c r="F9" s="22"/>
      <c r="G9" s="57" t="s">
        <v>89</v>
      </c>
      <c r="H9" s="22"/>
      <c r="I9" s="57" t="s">
        <v>90</v>
      </c>
      <c r="J9" s="22"/>
      <c r="K9" s="57" t="s">
        <v>91</v>
      </c>
      <c r="L9" s="22"/>
    </row>
    <row r="10" spans="3:12" ht="12.75">
      <c r="C10" s="22" t="s">
        <v>92</v>
      </c>
      <c r="D10" s="22"/>
      <c r="E10" s="22" t="s">
        <v>92</v>
      </c>
      <c r="F10" s="22"/>
      <c r="G10" s="22" t="s">
        <v>92</v>
      </c>
      <c r="H10" s="22"/>
      <c r="I10" s="22" t="s">
        <v>92</v>
      </c>
      <c r="J10" s="22"/>
      <c r="K10" s="22" t="s">
        <v>92</v>
      </c>
      <c r="L10" s="22"/>
    </row>
    <row r="11" spans="1:12" ht="12.75">
      <c r="A11" s="21" t="s">
        <v>93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39" s="58" customFormat="1" ht="12.75">
      <c r="A12" s="59" t="s">
        <v>94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</row>
    <row r="13" spans="3:39" s="58" customFormat="1" ht="12.75"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</row>
    <row r="14" spans="3:39" ht="12.75"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</row>
    <row r="15" spans="1:39" ht="12.75">
      <c r="A15" s="28" t="s">
        <v>95</v>
      </c>
      <c r="C15" s="60">
        <f>C55</f>
        <v>40000000</v>
      </c>
      <c r="D15" s="60"/>
      <c r="E15" s="60">
        <f>E55</f>
        <v>939803</v>
      </c>
      <c r="F15" s="60"/>
      <c r="G15" s="60">
        <v>997321</v>
      </c>
      <c r="H15" s="60"/>
      <c r="I15" s="60">
        <v>9107584</v>
      </c>
      <c r="J15" s="60"/>
      <c r="K15" s="60">
        <f>SUM(C15:I15)</f>
        <v>51044708</v>
      </c>
      <c r="L15" s="62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</row>
    <row r="16" spans="1:39" ht="12.75">
      <c r="A16" s="28" t="s">
        <v>96</v>
      </c>
      <c r="C16" s="64">
        <v>0</v>
      </c>
      <c r="D16" s="64"/>
      <c r="E16" s="64">
        <v>0</v>
      </c>
      <c r="F16" s="64"/>
      <c r="G16" s="64">
        <f>G40</f>
        <v>-279000</v>
      </c>
      <c r="H16" s="64"/>
      <c r="I16" s="64">
        <v>-458000</v>
      </c>
      <c r="J16" s="64"/>
      <c r="K16" s="64">
        <f>SUM(C16:I16)</f>
        <v>-737000</v>
      </c>
      <c r="L16" s="62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</row>
    <row r="17" spans="1:39" ht="12.75">
      <c r="A17" s="28" t="s">
        <v>97</v>
      </c>
      <c r="C17" s="60">
        <f>C15+C16</f>
        <v>40000000</v>
      </c>
      <c r="D17" s="60"/>
      <c r="E17" s="60">
        <f>E15+E16</f>
        <v>939803</v>
      </c>
      <c r="F17" s="60"/>
      <c r="G17" s="60">
        <f>G15+G16</f>
        <v>718321</v>
      </c>
      <c r="H17" s="60"/>
      <c r="I17" s="60">
        <f>I15+I16</f>
        <v>8649584</v>
      </c>
      <c r="J17" s="60"/>
      <c r="K17" s="60">
        <f>K15+K16</f>
        <v>50307708</v>
      </c>
      <c r="L17" s="62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</row>
    <row r="18" spans="3:39" ht="12.75" hidden="1"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</row>
    <row r="19" spans="3:39" ht="12.75" hidden="1"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</row>
    <row r="20" spans="3:39" ht="12.75" hidden="1"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</row>
    <row r="21" spans="3:39" ht="12.75" hidden="1"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</row>
    <row r="22" spans="3:39" ht="12.75" hidden="1"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</row>
    <row r="23" spans="3:39" ht="12.75"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</row>
    <row r="24" spans="1:39" ht="12.75">
      <c r="A24" s="21" t="s">
        <v>98</v>
      </c>
      <c r="C24" s="62">
        <v>0</v>
      </c>
      <c r="D24" s="62"/>
      <c r="E24" s="62">
        <v>0</v>
      </c>
      <c r="F24" s="62"/>
      <c r="G24" s="62">
        <v>0</v>
      </c>
      <c r="H24" s="62"/>
      <c r="I24" s="62">
        <v>-1485396</v>
      </c>
      <c r="J24" s="62"/>
      <c r="K24" s="62">
        <f>SUM(C24:I24)</f>
        <v>-1485396</v>
      </c>
      <c r="L24" s="62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</row>
    <row r="25" spans="3:39" ht="12.75"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</row>
    <row r="26" spans="1:39" ht="13.5" thickBot="1">
      <c r="A26" s="21" t="s">
        <v>99</v>
      </c>
      <c r="C26" s="65">
        <f>SUM(C17:C25)</f>
        <v>40000000</v>
      </c>
      <c r="D26" s="65"/>
      <c r="E26" s="65">
        <f>SUM(E17:E25)</f>
        <v>939803</v>
      </c>
      <c r="F26" s="65"/>
      <c r="G26" s="65">
        <f>SUM(G17:G25)</f>
        <v>718321</v>
      </c>
      <c r="H26" s="65"/>
      <c r="I26" s="65">
        <f>SUM(I17:I25)</f>
        <v>7164188</v>
      </c>
      <c r="J26" s="65"/>
      <c r="K26" s="65">
        <f>SUM(K17:K25)</f>
        <v>48822312</v>
      </c>
      <c r="L26" s="66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</row>
    <row r="27" spans="3:39" ht="13.5" thickTop="1"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</row>
    <row r="28" spans="3:39" ht="12.75"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</row>
    <row r="29" spans="3:39" ht="12.75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</row>
    <row r="30" spans="1:39" ht="12.75">
      <c r="A30" s="5" t="s">
        <v>84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</row>
    <row r="31" spans="1:12" ht="12.75">
      <c r="A31" s="5" t="s">
        <v>100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12.75">
      <c r="A32" s="4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2.75">
      <c r="A33" s="21" t="s">
        <v>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2.75">
      <c r="A34" s="4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12.75">
      <c r="A35" s="21" t="str">
        <f>A11</f>
        <v>For the Year 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2.75">
      <c r="A36" s="59" t="s">
        <v>101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3:12" ht="12.75"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3:12" ht="12.75"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39" ht="12.75">
      <c r="A39" s="21" t="s">
        <v>102</v>
      </c>
      <c r="C39" s="60">
        <v>30000000</v>
      </c>
      <c r="D39" s="60"/>
      <c r="E39" s="60">
        <v>1023943</v>
      </c>
      <c r="F39" s="60"/>
      <c r="G39" s="60">
        <v>1097321</v>
      </c>
      <c r="H39" s="60"/>
      <c r="I39" s="67">
        <v>22135534</v>
      </c>
      <c r="J39" s="60"/>
      <c r="K39" s="60">
        <f>SUM(C39:I39)</f>
        <v>54256798</v>
      </c>
      <c r="L39" s="62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</row>
    <row r="40" spans="1:39" ht="12.75">
      <c r="A40" s="21" t="s">
        <v>103</v>
      </c>
      <c r="C40" s="64">
        <v>0</v>
      </c>
      <c r="D40" s="64"/>
      <c r="E40" s="64">
        <v>0</v>
      </c>
      <c r="F40" s="64"/>
      <c r="G40" s="64">
        <v>-279000</v>
      </c>
      <c r="H40" s="64"/>
      <c r="I40" s="68">
        <v>-731000</v>
      </c>
      <c r="J40" s="64"/>
      <c r="K40" s="64">
        <f>SUM(C40:I40)</f>
        <v>-1010000</v>
      </c>
      <c r="L40" s="62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</row>
    <row r="41" spans="1:39" ht="12.75">
      <c r="A41" s="21" t="s">
        <v>104</v>
      </c>
      <c r="C41" s="62">
        <f aca="true" t="shared" si="0" ref="C41:I41">SUM(C39:C40)</f>
        <v>30000000</v>
      </c>
      <c r="D41" s="62"/>
      <c r="E41" s="62">
        <f t="shared" si="0"/>
        <v>1023943</v>
      </c>
      <c r="F41" s="62"/>
      <c r="G41" s="62">
        <f t="shared" si="0"/>
        <v>818321</v>
      </c>
      <c r="H41" s="62"/>
      <c r="I41" s="62">
        <f t="shared" si="0"/>
        <v>21404534</v>
      </c>
      <c r="J41" s="62"/>
      <c r="K41" s="62">
        <f>SUM(K39:K40)</f>
        <v>53246798</v>
      </c>
      <c r="L41" s="62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</row>
    <row r="42" spans="3:39" s="69" customFormat="1" ht="12.75"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</row>
    <row r="43" spans="1:39" ht="12.75">
      <c r="A43" s="21" t="s">
        <v>105</v>
      </c>
      <c r="C43" s="62">
        <v>10000000</v>
      </c>
      <c r="D43" s="62"/>
      <c r="E43" s="62">
        <v>0</v>
      </c>
      <c r="F43" s="62"/>
      <c r="G43" s="62">
        <v>0</v>
      </c>
      <c r="H43" s="62"/>
      <c r="I43" s="62">
        <v>-10000000</v>
      </c>
      <c r="J43" s="62"/>
      <c r="K43" s="62">
        <f>SUM(C43:I43)</f>
        <v>0</v>
      </c>
      <c r="L43" s="62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</row>
    <row r="44" spans="3:39" ht="12.75"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</row>
    <row r="45" spans="1:39" ht="12.75">
      <c r="A45" s="21" t="s">
        <v>106</v>
      </c>
      <c r="C45" s="62">
        <v>0</v>
      </c>
      <c r="D45" s="62"/>
      <c r="E45" s="62">
        <v>-84140</v>
      </c>
      <c r="F45" s="62"/>
      <c r="G45" s="62">
        <v>0</v>
      </c>
      <c r="H45" s="62"/>
      <c r="I45" s="62">
        <v>0</v>
      </c>
      <c r="J45" s="62"/>
      <c r="K45" s="62">
        <f>SUM(C45:I45)</f>
        <v>-84140</v>
      </c>
      <c r="L45" s="62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</row>
    <row r="46" spans="3:39" ht="12.75"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</row>
    <row r="47" spans="1:39" ht="12.75">
      <c r="A47" s="21" t="s">
        <v>107</v>
      </c>
      <c r="C47" s="62">
        <v>0</v>
      </c>
      <c r="D47" s="62"/>
      <c r="E47" s="62">
        <v>0</v>
      </c>
      <c r="F47" s="62"/>
      <c r="G47" s="62">
        <v>-100000</v>
      </c>
      <c r="H47" s="62"/>
      <c r="I47" s="62">
        <v>0</v>
      </c>
      <c r="J47" s="62"/>
      <c r="K47" s="62">
        <f>SUM(C47:I47)</f>
        <v>-100000</v>
      </c>
      <c r="L47" s="62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</row>
    <row r="48" spans="3:39" ht="12.75"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</row>
    <row r="49" spans="1:39" ht="12.75" hidden="1">
      <c r="A49" s="21" t="s">
        <v>108</v>
      </c>
      <c r="C49" s="62">
        <v>0</v>
      </c>
      <c r="D49" s="62"/>
      <c r="E49" s="62">
        <v>0</v>
      </c>
      <c r="F49" s="62"/>
      <c r="G49" s="62">
        <v>0</v>
      </c>
      <c r="H49" s="62"/>
      <c r="I49" s="62">
        <v>0</v>
      </c>
      <c r="J49" s="62"/>
      <c r="K49" s="62">
        <f>SUM(C49:I49)</f>
        <v>0</v>
      </c>
      <c r="L49" s="62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</row>
    <row r="50" spans="3:39" ht="12.75" hidden="1"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</row>
    <row r="51" spans="1:39" ht="12.75">
      <c r="A51" s="21" t="s">
        <v>109</v>
      </c>
      <c r="C51" s="62">
        <v>0</v>
      </c>
      <c r="D51" s="62"/>
      <c r="E51" s="62">
        <v>0</v>
      </c>
      <c r="F51" s="62"/>
      <c r="G51" s="62">
        <v>0</v>
      </c>
      <c r="H51" s="62"/>
      <c r="I51" s="62">
        <f>-2127950+273000</f>
        <v>-1854950</v>
      </c>
      <c r="J51" s="62"/>
      <c r="K51" s="62">
        <f>SUM(C51:I51)</f>
        <v>-1854950</v>
      </c>
      <c r="L51" s="62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</row>
    <row r="52" spans="3:39" ht="12.75"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</row>
    <row r="53" spans="1:39" ht="12.75">
      <c r="A53" s="21" t="s">
        <v>110</v>
      </c>
      <c r="C53" s="62">
        <v>0</v>
      </c>
      <c r="D53" s="62"/>
      <c r="E53" s="62">
        <v>0</v>
      </c>
      <c r="F53" s="62"/>
      <c r="G53" s="62">
        <v>0</v>
      </c>
      <c r="H53" s="62"/>
      <c r="I53" s="62">
        <v>-900000</v>
      </c>
      <c r="J53" s="62"/>
      <c r="K53" s="62">
        <f>SUM(C53:I53)</f>
        <v>-900000</v>
      </c>
      <c r="L53" s="62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</row>
    <row r="54" spans="3:39" ht="12.75"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</row>
    <row r="55" spans="1:39" ht="13.5" thickBot="1">
      <c r="A55" s="21" t="s">
        <v>111</v>
      </c>
      <c r="C55" s="65">
        <f>SUM(C41:C54)</f>
        <v>40000000</v>
      </c>
      <c r="D55" s="65"/>
      <c r="E55" s="65">
        <f>SUM(E41:E54)</f>
        <v>939803</v>
      </c>
      <c r="F55" s="65"/>
      <c r="G55" s="65">
        <f>SUM(G41:G54)</f>
        <v>718321</v>
      </c>
      <c r="H55" s="65"/>
      <c r="I55" s="65">
        <f>SUM(I41:I54)</f>
        <v>8649584</v>
      </c>
      <c r="J55" s="65"/>
      <c r="K55" s="65">
        <f>SUM(K41:K54)</f>
        <v>50307708</v>
      </c>
      <c r="L55" s="66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</row>
    <row r="56" spans="3:12" ht="13.5" thickTop="1">
      <c r="C56" s="22"/>
      <c r="D56" s="22"/>
      <c r="E56" s="22"/>
      <c r="F56" s="22"/>
      <c r="G56" s="22"/>
      <c r="H56" s="22"/>
      <c r="I56" s="22"/>
      <c r="J56" s="22"/>
      <c r="K56" s="62"/>
      <c r="L56" s="22"/>
    </row>
    <row r="57" spans="3:12" ht="12.75">
      <c r="C57" s="22"/>
      <c r="D57" s="22"/>
      <c r="E57" s="22"/>
      <c r="F57" s="22"/>
      <c r="G57" s="22"/>
      <c r="H57" s="22"/>
      <c r="I57" s="62"/>
      <c r="J57" s="22"/>
      <c r="K57" s="22"/>
      <c r="L57" s="22"/>
    </row>
    <row r="58" spans="1:12" ht="12.75">
      <c r="A58" s="21" t="s">
        <v>112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3:12" ht="12.75"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1" ht="12.75">
      <c r="A61" s="5" t="s">
        <v>113</v>
      </c>
    </row>
    <row r="62" ht="12.75">
      <c r="A62" s="5" t="s">
        <v>114</v>
      </c>
    </row>
  </sheetData>
  <printOptions/>
  <pageMargins left="0.75" right="0.75" top="0.5" bottom="1" header="0.5" footer="0.5"/>
  <pageSetup fitToHeight="1" fitToWidth="1" horizontalDpi="180" verticalDpi="180" orientation="landscape" paperSize="9" scale="69" r:id="rId1"/>
  <headerFooter alignWithMargins="0">
    <oddFooter>&amp;RPage 3 of 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320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