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920" windowWidth="11955" windowHeight="1830" tabRatio="598"/>
  </bookViews>
  <sheets>
    <sheet name="PL" sheetId="9" r:id="rId1"/>
    <sheet name="BS" sheetId="2" r:id="rId2"/>
    <sheet name="Equity" sheetId="6" r:id="rId3"/>
    <sheet name="Cashflow" sheetId="10" r:id="rId4"/>
    <sheet name="Notes(Pursuant to FRS 134" sheetId="3" r:id="rId5"/>
    <sheet name="Notes (Pursuant to Bursa Malay)" sheetId="11" r:id="rId6"/>
  </sheets>
  <externalReferences>
    <externalReference r:id="rId7"/>
    <externalReference r:id="rId8"/>
    <externalReference r:id="rId9"/>
  </externalReferences>
  <definedNames>
    <definedName name="_xlnm.Print_Area" localSheetId="1">BS!$A$1:$E$47</definedName>
    <definedName name="_xlnm.Print_Area" localSheetId="3">Cashflow!$A$1:$F$64</definedName>
    <definedName name="_xlnm.Print_Area" localSheetId="2">Equity!$A$1:$R$33</definedName>
    <definedName name="_xlnm.Print_Area" localSheetId="5">'Notes (Pursuant to Bursa Malay)'!$A$1:$O$161</definedName>
    <definedName name="_xlnm.Print_Area" localSheetId="4">'Notes(Pursuant to FRS 134'!$A$1:$P$230</definedName>
    <definedName name="_xlnm.Print_Area" localSheetId="0">PL!$A$1:$L$52</definedName>
    <definedName name="_xlnm.Print_Titles" localSheetId="1">BS!$1:$2</definedName>
  </definedNames>
  <calcPr calcId="144525"/>
</workbook>
</file>

<file path=xl/calcChain.xml><?xml version="1.0" encoding="utf-8"?>
<calcChain xmlns="http://schemas.openxmlformats.org/spreadsheetml/2006/main">
  <c r="L132" i="3" l="1"/>
  <c r="L100" i="3" s="1"/>
  <c r="N100" i="3" s="1"/>
  <c r="L130" i="3"/>
  <c r="L98" i="3" s="1"/>
  <c r="D18" i="10"/>
  <c r="H128" i="3"/>
  <c r="H96" i="3" s="1"/>
  <c r="J24" i="9"/>
  <c r="F24" i="9" s="1"/>
  <c r="C39" i="2"/>
  <c r="C16" i="2"/>
  <c r="E16" i="2"/>
  <c r="L126" i="3"/>
  <c r="H126" i="3"/>
  <c r="U12" i="11"/>
  <c r="D20" i="10"/>
  <c r="H19" i="9"/>
  <c r="I49" i="11"/>
  <c r="C51" i="2"/>
  <c r="I51" i="11"/>
  <c r="M135" i="11"/>
  <c r="I135" i="11" s="1"/>
  <c r="I143" i="11" s="1"/>
  <c r="I145" i="11" s="1"/>
  <c r="L101" i="3"/>
  <c r="H101" i="3"/>
  <c r="J98" i="3"/>
  <c r="J94" i="3"/>
  <c r="J93" i="3"/>
  <c r="J95" i="3" s="1"/>
  <c r="J97" i="3" s="1"/>
  <c r="J99" i="3" s="1"/>
  <c r="J102" i="3" s="1"/>
  <c r="H94" i="3"/>
  <c r="H93" i="3"/>
  <c r="J132" i="3"/>
  <c r="J100" i="3"/>
  <c r="H132" i="3"/>
  <c r="H100" i="3"/>
  <c r="H130" i="3"/>
  <c r="H98" i="3"/>
  <c r="N98" i="3" s="1"/>
  <c r="L128" i="3"/>
  <c r="L96" i="3" s="1"/>
  <c r="J19" i="9"/>
  <c r="F19" i="9" s="1"/>
  <c r="F20" i="9"/>
  <c r="J26" i="9"/>
  <c r="F26" i="9"/>
  <c r="M144" i="11"/>
  <c r="I144" i="11"/>
  <c r="O144" i="11"/>
  <c r="O135" i="11"/>
  <c r="L26" i="9"/>
  <c r="L19" i="9"/>
  <c r="L22" i="9" s="1"/>
  <c r="L30" i="9" s="1"/>
  <c r="L34" i="9" s="1"/>
  <c r="H26" i="9"/>
  <c r="F27" i="9"/>
  <c r="F18" i="9"/>
  <c r="F22" i="9" s="1"/>
  <c r="R27" i="6"/>
  <c r="H22" i="9"/>
  <c r="F41" i="9"/>
  <c r="I133" i="11"/>
  <c r="I141" i="11" s="1"/>
  <c r="F42" i="9"/>
  <c r="E51" i="2"/>
  <c r="L94" i="3"/>
  <c r="L95" i="3" s="1"/>
  <c r="L97" i="3" s="1"/>
  <c r="N24" i="6"/>
  <c r="R24" i="6"/>
  <c r="F35" i="9"/>
  <c r="F32" i="9"/>
  <c r="F28" i="9"/>
  <c r="F25" i="9"/>
  <c r="K143" i="11"/>
  <c r="K145" i="11" s="1"/>
  <c r="K133" i="11"/>
  <c r="K141" i="11" s="1"/>
  <c r="K53" i="11"/>
  <c r="K54" i="11" s="1"/>
  <c r="I53" i="11"/>
  <c r="N117" i="3"/>
  <c r="R117" i="3"/>
  <c r="N116" i="3"/>
  <c r="N114" i="3"/>
  <c r="N112" i="3"/>
  <c r="R112" i="3"/>
  <c r="M111" i="3"/>
  <c r="M113" i="3"/>
  <c r="M115" i="3" s="1"/>
  <c r="M118" i="3" s="1"/>
  <c r="L111" i="3"/>
  <c r="L113" i="3"/>
  <c r="L115" i="3" s="1"/>
  <c r="L118" i="3" s="1"/>
  <c r="K111" i="3"/>
  <c r="K113" i="3"/>
  <c r="K115" i="3" s="1"/>
  <c r="K118" i="3" s="1"/>
  <c r="I111" i="3"/>
  <c r="I113" i="3"/>
  <c r="I115" i="3" s="1"/>
  <c r="I118" i="3" s="1"/>
  <c r="N110" i="3"/>
  <c r="J111" i="3"/>
  <c r="J113" i="3" s="1"/>
  <c r="J115" i="3" s="1"/>
  <c r="J118" i="3" s="1"/>
  <c r="H111" i="3"/>
  <c r="H113" i="3" s="1"/>
  <c r="H115" i="3" s="1"/>
  <c r="H118" i="3" s="1"/>
  <c r="N101" i="3"/>
  <c r="M95" i="3"/>
  <c r="M97" i="3"/>
  <c r="M99" i="3" s="1"/>
  <c r="M102" i="3" s="1"/>
  <c r="K95" i="3"/>
  <c r="K97" i="3" s="1"/>
  <c r="K99" i="3" s="1"/>
  <c r="K102" i="3" s="1"/>
  <c r="I95" i="3"/>
  <c r="I97" i="3" s="1"/>
  <c r="I99" i="3" s="1"/>
  <c r="I102" i="3" s="1"/>
  <c r="N94" i="3"/>
  <c r="H15" i="9"/>
  <c r="F15" i="9"/>
  <c r="H44" i="9"/>
  <c r="F44" i="9"/>
  <c r="N17" i="6"/>
  <c r="R17" i="6"/>
  <c r="M67" i="11"/>
  <c r="M70" i="11"/>
  <c r="N23" i="6"/>
  <c r="R23" i="6"/>
  <c r="N26" i="6"/>
  <c r="R26" i="6"/>
  <c r="O67" i="11"/>
  <c r="O70" i="11"/>
  <c r="F57" i="10"/>
  <c r="F61" i="10"/>
  <c r="F47" i="10"/>
  <c r="F39" i="10"/>
  <c r="N147" i="3"/>
  <c r="N144" i="3"/>
  <c r="R144" i="3" s="1"/>
  <c r="M141" i="3"/>
  <c r="M143" i="3" s="1"/>
  <c r="M145" i="3" s="1"/>
  <c r="M148" i="3" s="1"/>
  <c r="L141" i="3"/>
  <c r="L143" i="3" s="1"/>
  <c r="L145" i="3" s="1"/>
  <c r="L148" i="3" s="1"/>
  <c r="K141" i="3"/>
  <c r="K143" i="3" s="1"/>
  <c r="K145" i="3" s="1"/>
  <c r="K148" i="3" s="1"/>
  <c r="I141" i="3"/>
  <c r="I143" i="3" s="1"/>
  <c r="I145" i="3" s="1"/>
  <c r="I148" i="3" s="1"/>
  <c r="N140" i="3"/>
  <c r="J141" i="3"/>
  <c r="J143" i="3"/>
  <c r="J145" i="3" s="1"/>
  <c r="J148" i="3" s="1"/>
  <c r="H141" i="3"/>
  <c r="O101" i="11"/>
  <c r="O110" i="11" s="1"/>
  <c r="P19" i="6"/>
  <c r="N15" i="6"/>
  <c r="R15" i="6"/>
  <c r="L44" i="9"/>
  <c r="O133" i="11"/>
  <c r="O141" i="11" s="1"/>
  <c r="M133" i="11"/>
  <c r="M141" i="11" s="1"/>
  <c r="O143" i="11"/>
  <c r="O145" i="11" s="1"/>
  <c r="L167" i="3"/>
  <c r="J167" i="3"/>
  <c r="H167" i="3"/>
  <c r="N163" i="3"/>
  <c r="N164" i="3"/>
  <c r="L164" i="3"/>
  <c r="J164" i="3"/>
  <c r="H164" i="3"/>
  <c r="N157" i="3"/>
  <c r="N158" i="3" s="1"/>
  <c r="L158" i="3"/>
  <c r="J158" i="3"/>
  <c r="H158" i="3"/>
  <c r="N154" i="3"/>
  <c r="N155" i="3" s="1"/>
  <c r="L155" i="3"/>
  <c r="J155" i="3"/>
  <c r="H155" i="3"/>
  <c r="N133" i="3"/>
  <c r="R133" i="3"/>
  <c r="N166" i="3"/>
  <c r="N167" i="3"/>
  <c r="E41" i="2"/>
  <c r="E36" i="2"/>
  <c r="E42" i="2" s="1"/>
  <c r="E19" i="2"/>
  <c r="E20" i="2" s="1"/>
  <c r="E13" i="2"/>
  <c r="M167" i="3"/>
  <c r="K167" i="3"/>
  <c r="I167" i="3"/>
  <c r="M164" i="3"/>
  <c r="K164" i="3"/>
  <c r="I164" i="3"/>
  <c r="D47" i="10"/>
  <c r="C41" i="2"/>
  <c r="C36" i="2"/>
  <c r="C13" i="2"/>
  <c r="C19" i="2"/>
  <c r="C20" i="2"/>
  <c r="M158" i="3"/>
  <c r="K158" i="3"/>
  <c r="I158" i="3"/>
  <c r="I155" i="3"/>
  <c r="K155" i="3"/>
  <c r="M155" i="3"/>
  <c r="O141" i="3"/>
  <c r="N126" i="3"/>
  <c r="J127" i="3"/>
  <c r="J129" i="3"/>
  <c r="J131" i="3" s="1"/>
  <c r="J134" i="3"/>
  <c r="N130" i="3"/>
  <c r="N132" i="3"/>
  <c r="I127" i="3"/>
  <c r="I129" i="3"/>
  <c r="I131" i="3" s="1"/>
  <c r="I134" i="3" s="1"/>
  <c r="K127" i="3"/>
  <c r="K129" i="3"/>
  <c r="K131" i="3" s="1"/>
  <c r="K134" i="3"/>
  <c r="L127" i="3"/>
  <c r="L129" i="3"/>
  <c r="L131" i="3" s="1"/>
  <c r="L134" i="3" s="1"/>
  <c r="M127" i="3"/>
  <c r="M129" i="3"/>
  <c r="M131" i="3" s="1"/>
  <c r="M134" i="3"/>
  <c r="H127" i="3"/>
  <c r="H129" i="3"/>
  <c r="H131" i="3" s="1"/>
  <c r="H134" i="3" s="1"/>
  <c r="E28" i="2"/>
  <c r="E30" i="2"/>
  <c r="D39" i="10"/>
  <c r="D57" i="10"/>
  <c r="D66" i="10" s="1"/>
  <c r="L25" i="6"/>
  <c r="N25" i="6" s="1"/>
  <c r="R25" i="6" s="1"/>
  <c r="P25" i="6"/>
  <c r="C28" i="2"/>
  <c r="C30" i="2" s="1"/>
  <c r="M53" i="11"/>
  <c r="O53" i="11"/>
  <c r="O54" i="11"/>
  <c r="M101" i="11"/>
  <c r="M110" i="11"/>
  <c r="I19" i="6"/>
  <c r="I21" i="6"/>
  <c r="I29" i="6" s="1"/>
  <c r="I31" i="6" s="1"/>
  <c r="G19" i="6"/>
  <c r="G21" i="6"/>
  <c r="G29" i="6" s="1"/>
  <c r="G31" i="6"/>
  <c r="B19" i="6"/>
  <c r="D19" i="6"/>
  <c r="D21" i="6" s="1"/>
  <c r="D29" i="6" s="1"/>
  <c r="D31" i="6" s="1"/>
  <c r="F19" i="6"/>
  <c r="F21" i="6" s="1"/>
  <c r="F29" i="6" s="1"/>
  <c r="L19" i="6"/>
  <c r="L21" i="6"/>
  <c r="L29" i="6" s="1"/>
  <c r="L31" i="6"/>
  <c r="P21" i="6"/>
  <c r="P29" i="6"/>
  <c r="P31" i="6" s="1"/>
  <c r="N12" i="6"/>
  <c r="R12" i="6" s="1"/>
  <c r="N14" i="6"/>
  <c r="R14" i="6" s="1"/>
  <c r="N13" i="6"/>
  <c r="R13" i="6"/>
  <c r="N16" i="6"/>
  <c r="R16" i="6"/>
  <c r="N22" i="6"/>
  <c r="R22" i="6" s="1"/>
  <c r="P196" i="3"/>
  <c r="A95" i="6"/>
  <c r="J44" i="9"/>
  <c r="E43" i="2"/>
  <c r="E45" i="2"/>
  <c r="N125" i="3"/>
  <c r="N127" i="3" s="1"/>
  <c r="N129" i="3"/>
  <c r="N128" i="3"/>
  <c r="R128" i="3"/>
  <c r="N139" i="3"/>
  <c r="H143" i="3"/>
  <c r="H145" i="3" s="1"/>
  <c r="H148" i="3" s="1"/>
  <c r="N146" i="3"/>
  <c r="N142" i="3"/>
  <c r="R142" i="3" s="1"/>
  <c r="Q9" i="11"/>
  <c r="K137" i="11"/>
  <c r="H47" i="9"/>
  <c r="O137" i="11"/>
  <c r="L47" i="9"/>
  <c r="N109" i="3"/>
  <c r="R109" i="3"/>
  <c r="M137" i="11"/>
  <c r="J47" i="9"/>
  <c r="N93" i="3"/>
  <c r="N95" i="3" s="1"/>
  <c r="H95" i="3"/>
  <c r="R36" i="11"/>
  <c r="R53" i="11"/>
  <c r="N141" i="3"/>
  <c r="R141" i="3"/>
  <c r="H30" i="9"/>
  <c r="H34" i="9"/>
  <c r="I54" i="11"/>
  <c r="C42" i="2"/>
  <c r="C43" i="2" s="1"/>
  <c r="M54" i="11"/>
  <c r="R101" i="3"/>
  <c r="R7" i="11"/>
  <c r="I24" i="11"/>
  <c r="M24" i="11"/>
  <c r="O24" i="11" s="1"/>
  <c r="M143" i="11"/>
  <c r="M145" i="11" s="1"/>
  <c r="N111" i="3"/>
  <c r="N113" i="3" s="1"/>
  <c r="N131" i="3"/>
  <c r="N134" i="3" s="1"/>
  <c r="N115" i="3"/>
  <c r="N118" i="3" s="1"/>
  <c r="R118" i="3" s="1"/>
  <c r="R111" i="3"/>
  <c r="U36" i="11"/>
  <c r="R164" i="3"/>
  <c r="I147" i="11"/>
  <c r="F48" i="9"/>
  <c r="I137" i="11"/>
  <c r="F47" i="9"/>
  <c r="F11" i="10"/>
  <c r="F15" i="10"/>
  <c r="F27" i="10" s="1"/>
  <c r="F49" i="10" s="1"/>
  <c r="F52" i="10" s="1"/>
  <c r="L37" i="9"/>
  <c r="L45" i="9" s="1"/>
  <c r="F30" i="9"/>
  <c r="F34" i="9" s="1"/>
  <c r="N96" i="3"/>
  <c r="R96" i="3" s="1"/>
  <c r="H97" i="3"/>
  <c r="H99" i="3" s="1"/>
  <c r="H102" i="3" s="1"/>
  <c r="H37" i="9"/>
  <c r="H45" i="9"/>
  <c r="T9" i="11"/>
  <c r="E44" i="2"/>
  <c r="R95" i="3"/>
  <c r="D62" i="10"/>
  <c r="N19" i="6"/>
  <c r="T19" i="6" s="1"/>
  <c r="B21" i="6"/>
  <c r="B29" i="6" s="1"/>
  <c r="N21" i="6"/>
  <c r="N29" i="6" s="1"/>
  <c r="N31" i="6" s="1"/>
  <c r="Q70" i="11"/>
  <c r="U71" i="11"/>
  <c r="M71" i="11"/>
  <c r="R19" i="6"/>
  <c r="M147" i="11"/>
  <c r="J48" i="9"/>
  <c r="R127" i="3"/>
  <c r="N143" i="3"/>
  <c r="N145" i="3" s="1"/>
  <c r="N148" i="3" s="1"/>
  <c r="R148" i="3" s="1"/>
  <c r="C44" i="2"/>
  <c r="R155" i="3"/>
  <c r="R167" i="3"/>
  <c r="K147" i="11"/>
  <c r="H48" i="9"/>
  <c r="C45" i="2"/>
  <c r="D61" i="10"/>
  <c r="T29" i="6" l="1"/>
  <c r="B31" i="6"/>
  <c r="R9" i="11"/>
  <c r="F37" i="9"/>
  <c r="F45" i="9" s="1"/>
  <c r="I25" i="11"/>
  <c r="M25" i="11" s="1"/>
  <c r="O25" i="11" s="1"/>
  <c r="U9" i="11"/>
  <c r="F63" i="10"/>
  <c r="F65" i="10"/>
  <c r="R21" i="6"/>
  <c r="R29" i="6" s="1"/>
  <c r="N97" i="3"/>
  <c r="O147" i="11"/>
  <c r="L48" i="9" s="1"/>
  <c r="N99" i="3"/>
  <c r="L99" i="3"/>
  <c r="L102" i="3" s="1"/>
  <c r="R158" i="3"/>
  <c r="J22" i="9"/>
  <c r="J30" i="9" s="1"/>
  <c r="J34" i="9" s="1"/>
  <c r="R134" i="3" s="1"/>
  <c r="N102" i="3"/>
  <c r="R102" i="3" s="1"/>
  <c r="D11" i="10" l="1"/>
  <c r="D15" i="10" s="1"/>
  <c r="D27" i="10" s="1"/>
  <c r="D49" i="10" s="1"/>
  <c r="D52" i="10" s="1"/>
  <c r="V53" i="11"/>
  <c r="J37" i="9"/>
  <c r="J45" i="9" s="1"/>
  <c r="U14" i="11"/>
  <c r="S29" i="6"/>
  <c r="R31" i="6"/>
  <c r="D65" i="10" l="1"/>
  <c r="D63" i="10"/>
  <c r="G61" i="10"/>
</calcChain>
</file>

<file path=xl/sharedStrings.xml><?xml version="1.0" encoding="utf-8"?>
<sst xmlns="http://schemas.openxmlformats.org/spreadsheetml/2006/main" count="555" uniqueCount="363">
  <si>
    <t>The Group does not have any financial instruments with off balance sheet risk as at the date of this announcement.</t>
  </si>
  <si>
    <t>(Incorporated in Malaysia)</t>
  </si>
  <si>
    <t>Taxation</t>
  </si>
  <si>
    <t>RM'000</t>
  </si>
  <si>
    <t>Contingent Liabilities</t>
  </si>
  <si>
    <t>Off Balance Sheet Financial Instruments</t>
  </si>
  <si>
    <t>Segmental Reporting</t>
  </si>
  <si>
    <t>By Order of the Board</t>
  </si>
  <si>
    <t>Current liabilities</t>
  </si>
  <si>
    <t>Share capital</t>
  </si>
  <si>
    <t>(unaudited)</t>
  </si>
  <si>
    <t>Revenue</t>
  </si>
  <si>
    <t>Property, plant &amp; equipment</t>
  </si>
  <si>
    <t>Inventories</t>
  </si>
  <si>
    <t>CURRENT</t>
  </si>
  <si>
    <t>YEAR</t>
  </si>
  <si>
    <t>PRECEDING</t>
  </si>
  <si>
    <t>Total</t>
  </si>
  <si>
    <t>Secretary</t>
  </si>
  <si>
    <t>Kuala Lumpur</t>
  </si>
  <si>
    <t>Tax paid</t>
  </si>
  <si>
    <t>Group Borrowings</t>
  </si>
  <si>
    <t>Material Changes In The  Quarterly Results Compared To The Preceding Quarter</t>
  </si>
  <si>
    <t>Seasonal Or Cyclical Factors</t>
  </si>
  <si>
    <t>Earnings Per Share</t>
  </si>
  <si>
    <t>Profit attributable to shareholders</t>
  </si>
  <si>
    <t>'000</t>
  </si>
  <si>
    <t>Basic earnings per share</t>
  </si>
  <si>
    <t>sen</t>
  </si>
  <si>
    <t>Earnings per share (sen) :</t>
  </si>
  <si>
    <t>Current</t>
  </si>
  <si>
    <t>Deferred</t>
  </si>
  <si>
    <t>Changes In The Composition Of The Group</t>
  </si>
  <si>
    <t>Changes In Debt And Equity Securities</t>
  </si>
  <si>
    <t>Changes In Estimated Amounts Reported In Prior Period Which Have Effect On The Current Period</t>
  </si>
  <si>
    <t>Status Of Corporate Proposals</t>
  </si>
  <si>
    <t>Distributable</t>
  </si>
  <si>
    <t>Share</t>
  </si>
  <si>
    <t>Retained</t>
  </si>
  <si>
    <t>capital</t>
  </si>
  <si>
    <t>premium</t>
  </si>
  <si>
    <t>Net changes in working capital</t>
  </si>
  <si>
    <t>Investments in associated companies</t>
  </si>
  <si>
    <t>Deferred tax liabilities</t>
  </si>
  <si>
    <t xml:space="preserve">TH PLANTATIONS BERHAD </t>
  </si>
  <si>
    <t>(Company No : 12696-M)</t>
  </si>
  <si>
    <t>Aliatun binti Mahmud</t>
  </si>
  <si>
    <t>LS0008841</t>
  </si>
  <si>
    <t>Plantation development expenditure</t>
  </si>
  <si>
    <t>Less :</t>
  </si>
  <si>
    <t>Basis Of Preparation</t>
  </si>
  <si>
    <t>Material Related Party Transactions</t>
  </si>
  <si>
    <t>Provision of management services</t>
  </si>
  <si>
    <t>Material Litigation</t>
  </si>
  <si>
    <t>Authorisation For Issue</t>
  </si>
  <si>
    <t>Gross profit</t>
  </si>
  <si>
    <t>Profit from operations</t>
  </si>
  <si>
    <t>Attributable to:</t>
  </si>
  <si>
    <t>Shareholders of the Company</t>
  </si>
  <si>
    <t>Weighted average number of ordinary shares in issue</t>
  </si>
  <si>
    <t>Preceding</t>
  </si>
  <si>
    <t>Year</t>
  </si>
  <si>
    <t>Interests</t>
  </si>
  <si>
    <t>Cash and cash equivalents</t>
  </si>
  <si>
    <t>Lembaga Tabung Haji</t>
  </si>
  <si>
    <t>Ladang Jati Keningau Sdn Bhd</t>
  </si>
  <si>
    <t>TH Bakti Sdn Bhd</t>
  </si>
  <si>
    <t>Lease of land</t>
  </si>
  <si>
    <t>Diluted earnings per share</t>
  </si>
  <si>
    <t>Rental of office</t>
  </si>
  <si>
    <t>Approved but not contracted for</t>
  </si>
  <si>
    <t>Approved and contracted for</t>
  </si>
  <si>
    <t>Relationship</t>
  </si>
  <si>
    <t>Transacting Parties</t>
  </si>
  <si>
    <t>Related Company</t>
  </si>
  <si>
    <t>Quoted Investments</t>
  </si>
  <si>
    <t>There were no purchases or disposals of quoted investments for the current quarter under review.</t>
  </si>
  <si>
    <t xml:space="preserve">Unquoted Investments And/Or Properties </t>
  </si>
  <si>
    <t>Share of loss before tax  of associated company</t>
  </si>
  <si>
    <t>Assets</t>
  </si>
  <si>
    <t>Total non-current assets</t>
  </si>
  <si>
    <t>Total current assets</t>
  </si>
  <si>
    <t>Total assets</t>
  </si>
  <si>
    <t>Equity</t>
  </si>
  <si>
    <t>Retained earnings</t>
  </si>
  <si>
    <t>Total equity</t>
  </si>
  <si>
    <t>Liabilities</t>
  </si>
  <si>
    <t>Total non-current liabilities</t>
  </si>
  <si>
    <t>Total liabilities</t>
  </si>
  <si>
    <t>Total equity and liabilities</t>
  </si>
  <si>
    <t>Tax refund</t>
  </si>
  <si>
    <t>Variance</t>
  </si>
  <si>
    <t>%</t>
  </si>
  <si>
    <t>Sub-total</t>
  </si>
  <si>
    <t>As at</t>
  </si>
  <si>
    <t>Auditors' Report on Preceding Annual Financial Statements</t>
  </si>
  <si>
    <t>Net tangible assets per share (RM)</t>
  </si>
  <si>
    <t>Zakat paid</t>
  </si>
  <si>
    <t>Acquisition of property, plant and equipment</t>
  </si>
  <si>
    <t>Proceeds from disposal of prepaid lease payments</t>
  </si>
  <si>
    <t>Secured :</t>
  </si>
  <si>
    <t>Term loan</t>
  </si>
  <si>
    <t>TH Pelita Meludam Sdn Bhd</t>
  </si>
  <si>
    <t>Loans and borrowings</t>
  </si>
  <si>
    <t>The Group's plantation operations are affected by seasonal crop production, weather conditions and fluctuating commodity prices.</t>
  </si>
  <si>
    <t>Non-distributable</t>
  </si>
  <si>
    <t>Proceed from disposal of property, plant and equipment</t>
  </si>
  <si>
    <t>Share premium</t>
  </si>
  <si>
    <t>Current tax liabilities</t>
  </si>
  <si>
    <t>Repayment of loans and borrowings</t>
  </si>
  <si>
    <t>Prepaid lease payments</t>
  </si>
  <si>
    <t>Other income</t>
  </si>
  <si>
    <t>Zakat expense</t>
  </si>
  <si>
    <t>Attributable to equity holders of the Company</t>
  </si>
  <si>
    <t>Acquisition of subsidiaries, net cash acquired</t>
  </si>
  <si>
    <t>Total equity attributable to equity holders of the Company</t>
  </si>
  <si>
    <t>Non current</t>
  </si>
  <si>
    <t xml:space="preserve">Profit margin income from short term Islamic deposits </t>
  </si>
  <si>
    <t>Variance Of Actual Profit From Forecast Profit</t>
  </si>
  <si>
    <t>The Group did not issue any profit forecast for the current quarter.</t>
  </si>
  <si>
    <t>Acquisition of prepaid lease payments</t>
  </si>
  <si>
    <t>TH Bonggaya Sdn Bhd</t>
  </si>
  <si>
    <t>Dividends paid to shareholders of the Company</t>
  </si>
  <si>
    <t>Deposits with licensed banks</t>
  </si>
  <si>
    <t>Deposits pledged</t>
  </si>
  <si>
    <t>Profit before tax</t>
  </si>
  <si>
    <t>Finance costs</t>
  </si>
  <si>
    <t>Total current liabilities</t>
  </si>
  <si>
    <t>Other investment</t>
  </si>
  <si>
    <t>earnings</t>
  </si>
  <si>
    <t>UNAUDITED</t>
  </si>
  <si>
    <t>TH Pelita Beladin Sdn Bhd</t>
  </si>
  <si>
    <t>reserve</t>
  </si>
  <si>
    <t>Cash and Bank balances</t>
  </si>
  <si>
    <t>There were no material events which occurred subsequent to the balance sheet date until the date of this announcement.</t>
  </si>
  <si>
    <t>Share Option</t>
  </si>
  <si>
    <t>Unsecured:</t>
  </si>
  <si>
    <t>Murabahah Medium Term Notes ("MMTNs")</t>
  </si>
  <si>
    <t>Other</t>
  </si>
  <si>
    <t>Current Year Prospects</t>
  </si>
  <si>
    <t>Material Event Subsequent To The Balance Sheet Date</t>
  </si>
  <si>
    <t>Issuance of ordinary shares pursuant to ESOS</t>
  </si>
  <si>
    <t>There were no estimated amounts reported in prior period.</t>
  </si>
  <si>
    <t>Borrowing cost paid</t>
  </si>
  <si>
    <t>Profit margin expenses on inter-company payables</t>
  </si>
  <si>
    <t>Proceed from disposal of short term investment</t>
  </si>
  <si>
    <t>Transactions with THP</t>
  </si>
  <si>
    <t>Other reserves</t>
  </si>
  <si>
    <t>reserves</t>
  </si>
  <si>
    <t>(i)</t>
  </si>
  <si>
    <t>(ii)</t>
  </si>
  <si>
    <t>The comparison of the Group revenue and profit before taxation for the current and preceding quarter is as follows:</t>
  </si>
  <si>
    <t>TH Travel Services Sdn Bhd</t>
  </si>
  <si>
    <t>Proceeds from issue of Murabahah Medium Term Notes</t>
  </si>
  <si>
    <t>At 1 January 2010</t>
  </si>
  <si>
    <t>NOTES PART A: EXPLANATORY NOTES PURSUANT TO FRS 134</t>
  </si>
  <si>
    <t>Significant accounting policies</t>
  </si>
  <si>
    <t>NOTES PART B: EXPLANATORY NOTES PURSUANT TO APPENDIX 9B OF THE MAIN MARKET LISTING REQUIREMENTS OF BURSA MALAYSIA SECURITIES BERHAD</t>
  </si>
  <si>
    <t>Decrease in deposits pledged</t>
  </si>
  <si>
    <t>Plantation</t>
  </si>
  <si>
    <t>Elimination</t>
  </si>
  <si>
    <t>Consolidated</t>
  </si>
  <si>
    <t>External operating revenue</t>
  </si>
  <si>
    <t>Inter-segment revenue</t>
  </si>
  <si>
    <t>Total operating revenue</t>
  </si>
  <si>
    <t>Segment results</t>
  </si>
  <si>
    <t>ASSETS AND LIABILITIES</t>
  </si>
  <si>
    <t>Assets that belong to the Group</t>
  </si>
  <si>
    <t>Liabilities that belong to the Group</t>
  </si>
  <si>
    <t>Management Services</t>
  </si>
  <si>
    <t>Operating expenses</t>
  </si>
  <si>
    <t>Other expenses</t>
  </si>
  <si>
    <t>The interim financial statements have been prepared under the historical cost convention.</t>
  </si>
  <si>
    <t>a)</t>
  </si>
  <si>
    <t>b)</t>
  </si>
  <si>
    <t xml:space="preserve">PT. TH Indo Plantations </t>
  </si>
  <si>
    <t>Purchase of flight tickets</t>
  </si>
  <si>
    <t>Transactions with THP Agro Management Sdn Bhd (wholly owned subsidiary of THP)</t>
  </si>
  <si>
    <t xml:space="preserve">There were no purchases or disposals of unquoted investments for the current quarter under review. </t>
  </si>
  <si>
    <t xml:space="preserve">There were no unusual items affecting assets, liabilities, equity and net income. </t>
  </si>
  <si>
    <t>FRSs, Amendments to FRSs and Interpretations</t>
  </si>
  <si>
    <t xml:space="preserve">TH Pelita Gedong Sdn Bhd </t>
  </si>
  <si>
    <t xml:space="preserve">TH Pelita Sadong Sdn Bhd </t>
  </si>
  <si>
    <t>(audited)</t>
  </si>
  <si>
    <t>Adjusted weighted average number of ordinary shares in issue</t>
  </si>
  <si>
    <t>As at 31.12.10</t>
  </si>
  <si>
    <t>At 31 December 2010 (audited)</t>
  </si>
  <si>
    <t>At 1 January 2011</t>
  </si>
  <si>
    <t>CONDENSED CONSOLIDATED STATEMENT OF COMPREHENSIVE INCOME</t>
  </si>
  <si>
    <t>CONDENSED CONSOLIDATED STATEMENT OF FINANCIAL POSITION</t>
  </si>
  <si>
    <t>CONDENSED CONSOLIDATED STATEMENT OF CASH FLOWS</t>
  </si>
  <si>
    <t>31.12.2010</t>
  </si>
  <si>
    <t>The auditors have expressed an unqualified opinion on the Company's statutory consolidated financial statements for the year ended 31 December 2010 in their report dated 21 February 2011.</t>
  </si>
  <si>
    <t>AS AT 31 DECEMBER 2010</t>
  </si>
  <si>
    <t>Realised</t>
  </si>
  <si>
    <t>Unrealised</t>
  </si>
  <si>
    <t>Consolidation adjustments</t>
  </si>
  <si>
    <t>Total Group retained earnings as per consolidated accounts</t>
  </si>
  <si>
    <t>The unrealised portion of retained earnings comprise mainly of deferred tax expense.</t>
  </si>
  <si>
    <t>The interim financial statements should be read in conjunction with the audited financial statements for the year ended 31 December 2010. These explanatory notes attached to the interim financial statements provide an explanation of events and transactions that are significant to an understanding of the changes in the financial position and performance of the Group since the year ended 31 December 2010.</t>
  </si>
  <si>
    <t>On 1 January 2011, the Group adopted the following FRSs:</t>
  </si>
  <si>
    <t>Exercise price per share (RM)</t>
  </si>
  <si>
    <t>No. of shares issued ('000)</t>
  </si>
  <si>
    <t>Administrative expenses</t>
  </si>
  <si>
    <t>FRS 1</t>
  </si>
  <si>
    <t>FRS 3</t>
  </si>
  <si>
    <t>Business Combinations (revised)</t>
  </si>
  <si>
    <t>Consolidated and Separate Financial Statements (revised)</t>
  </si>
  <si>
    <r>
      <t>FRS 127</t>
    </r>
    <r>
      <rPr>
        <i/>
        <sz val="12"/>
        <rFont val="Times New Roman"/>
        <family val="1"/>
      </rPr>
      <t/>
    </r>
  </si>
  <si>
    <t>Additional Exemptions for First-time Adopters</t>
  </si>
  <si>
    <t>Amendments to FRS 1</t>
  </si>
  <si>
    <t>Financial Instruments: Disclosures – Improving Disclosures about Financial Instruments</t>
  </si>
  <si>
    <t>Amendments to FRS 7</t>
  </si>
  <si>
    <t>Determining whether an Arrangement contains a Lease</t>
  </si>
  <si>
    <t>Related Party Disclosures (revised)</t>
  </si>
  <si>
    <r>
      <t>FRS 124</t>
    </r>
    <r>
      <rPr>
        <i/>
        <sz val="12"/>
        <rFont val="Times New Roman"/>
        <family val="1"/>
      </rPr>
      <t/>
    </r>
  </si>
  <si>
    <t>Amendments to IC Interpretation 9</t>
  </si>
  <si>
    <t>Amendments to FRS 2</t>
  </si>
  <si>
    <t>IC Interpretation 4</t>
  </si>
  <si>
    <t>The initial application of the above standards, amendments and interpretations are not expected to have any material impact on the financial statements of the Group and the Company other than expected changes in accounting policies as discussed below:</t>
  </si>
  <si>
    <t>FRS 3 (revised) incorporates the following changes that are likely to be relevant to the Group’s operations:</t>
  </si>
  <si>
    <t>-The definition of a business has been broadened, which is likely to result in more acquisitions being treated as business combinations.</t>
  </si>
  <si>
    <t>-Contingent consideration will be measured at fair value, with subsequent changes therein recognised in profit or loss.</t>
  </si>
  <si>
    <t>-Transaction costs, other than share and debts issue costs, will be expensed as incurred.</t>
  </si>
  <si>
    <t>-Any pre-existing interest in the acquiree will be measured at fair value with the gain or loss recognized in profit or loss.</t>
  </si>
  <si>
    <t>-Any minority (will be known as non-controlling) interest will be measured at either fair value, or at its proportionate interest in the identifiable assets and liabilities of the acquiree, on a transaction-by-transaction basis.</t>
  </si>
  <si>
    <t>The amendments to FRS 127 require all losses attributable to minority interest to be absorbed by minority interest i.e., the excess and any further losses exceeding the minority interest in the equity of a subsidiary are no longer charged against the Group’s interest.</t>
  </si>
  <si>
    <t>c)</t>
  </si>
  <si>
    <t>Share-based Payment Vesting Conditions and Cancellations</t>
  </si>
  <si>
    <t>Amendments to FRS 1,FRS 3, FRS 7, FRS 101, FRS 121, FRS 128, FRS 131, FRS 132, FRS 134, FRS 139 and amendments to IC Interpretation 13</t>
  </si>
  <si>
    <t>Improvements to FRSs (2010)</t>
  </si>
  <si>
    <t>Limited Exemption from Comparative FRS 7 Disclosures for First-time Adopters</t>
  </si>
  <si>
    <t>Since the last audited financial statements for the year ended 31 December 2010, neither the Group nor its subsidiary companies is a party to any material litigation or arbitration, either as plaintiff or defendant.</t>
  </si>
  <si>
    <t>Non-Controlling Interests</t>
  </si>
  <si>
    <t>Non-controlling interests</t>
  </si>
  <si>
    <t>Non-controlling</t>
  </si>
  <si>
    <t>TH Pelita Simunjan Sdn Bhd</t>
  </si>
  <si>
    <t>The Condensed Consolidated Statement of Changes in Equity should be read in conjunction with the Audited Financial Statements for the year ended 31 December 2010 and the accompanying explanatory notes attached to the interim financial statements.</t>
  </si>
  <si>
    <t>Fair value adjustment on initial recognition of financial liabilities</t>
  </si>
  <si>
    <t>and inter-company receivables</t>
  </si>
  <si>
    <r>
      <t xml:space="preserve">The interim financial statements have been prepared in accordance with the requirements of FRS 134: </t>
    </r>
    <r>
      <rPr>
        <i/>
        <sz val="11"/>
        <rFont val="Tahoma"/>
        <family val="2"/>
      </rPr>
      <t>Interim Financial Reporting</t>
    </r>
    <r>
      <rPr>
        <sz val="11"/>
        <rFont val="Tahoma"/>
        <family val="2"/>
      </rPr>
      <t xml:space="preserve"> and paragraph 9.22 of the Main Market Listing Requirements of Bursa Malaysia Securities Berhad.</t>
    </r>
  </si>
  <si>
    <r>
      <t xml:space="preserve">FRS 3 (revised), </t>
    </r>
    <r>
      <rPr>
        <b/>
        <i/>
        <sz val="11"/>
        <rFont val="Tahoma"/>
        <family val="2"/>
      </rPr>
      <t>Business Combination</t>
    </r>
    <r>
      <rPr>
        <b/>
        <sz val="11"/>
        <rFont val="Tahoma"/>
        <family val="2"/>
      </rPr>
      <t xml:space="preserve"> </t>
    </r>
  </si>
  <si>
    <t>FRS 3 (revised), which becomes mandatory for the Group’s consolidated financial statements, will be applied prospectively and therefore there will be no impact on prior periods in the Group’s 2011 consolidated financial statements.</t>
  </si>
  <si>
    <r>
      <t xml:space="preserve">FRS 127 (2010), </t>
    </r>
    <r>
      <rPr>
        <b/>
        <i/>
        <sz val="11"/>
        <rFont val="Tahoma"/>
        <family val="2"/>
      </rPr>
      <t xml:space="preserve">Consolidated and Separate Financial Statements </t>
    </r>
  </si>
  <si>
    <r>
      <t xml:space="preserve">IC Interpretation 4, </t>
    </r>
    <r>
      <rPr>
        <b/>
        <i/>
        <sz val="11"/>
        <rFont val="Tahoma"/>
        <family val="2"/>
      </rPr>
      <t>Determining whether an Arrangement contains a Lease</t>
    </r>
  </si>
  <si>
    <r>
      <rPr>
        <sz val="11"/>
        <rFont val="Tahoma"/>
        <family val="2"/>
      </rPr>
      <t>IC Interpretation 4 provides guidance on determining whether certain arrangements are, or contain, leases that are required to be accounted for in accordance with FRS 117</t>
    </r>
    <r>
      <rPr>
        <i/>
        <sz val="11"/>
        <rFont val="Tahoma"/>
        <family val="2"/>
      </rPr>
      <t>, Leases</t>
    </r>
    <r>
      <rPr>
        <sz val="11"/>
        <rFont val="Tahoma"/>
        <family val="2"/>
      </rPr>
      <t>. Where an arrangement is within the scope of FRS 117, the Group and the Company applies FRS 117 in determining whether the arrangement is a finance or an operating lease.</t>
    </r>
  </si>
  <si>
    <r>
      <t xml:space="preserve">The adoption of IC Interpretation 4 will result in a change in accounting policy which will be applied retrospectively in accordance with FRS 108, </t>
    </r>
    <r>
      <rPr>
        <i/>
        <sz val="11"/>
        <rFont val="Tahoma"/>
        <family val="2"/>
      </rPr>
      <t>Accounting Policies, Changes in Accounting Estimates and Errors</t>
    </r>
    <r>
      <rPr>
        <sz val="11"/>
        <rFont val="Tahoma"/>
        <family val="2"/>
      </rPr>
      <t xml:space="preserve"> in which certain arrangements are to be accounted for as a finance lease.</t>
    </r>
  </si>
  <si>
    <t>Holding Corporation</t>
  </si>
  <si>
    <t>TH-USIA Jatimas Sdn Bhd</t>
  </si>
  <si>
    <t>Purchase of fertilisers</t>
  </si>
  <si>
    <t>CCM Fertilizers Sdn Bhd</t>
  </si>
  <si>
    <t>Dividends to non-controlling interests</t>
  </si>
  <si>
    <t>Profit/ Total comprehensive income for the year</t>
  </si>
  <si>
    <t>The significant accounting policies adopted are consistent with those of the audited financial statements for the year ended 31 December 2010, except for the adoption of the following new Financial Reporting Standards (FRSs), Amendments to FRSs and IC Interpretations with effect from 1 January 2011.</t>
  </si>
  <si>
    <t>First time Adoption of Financial Reporting Standards (revised)</t>
  </si>
  <si>
    <t>Group Cash-settled Share based Payment Transactions</t>
  </si>
  <si>
    <t>Reassessment of Embedded Derivatives</t>
  </si>
  <si>
    <t>Unusual Items Due To Their Nature, Size Or Incidence</t>
  </si>
  <si>
    <t>Realised and Unrealised Profits</t>
  </si>
  <si>
    <t>There was no valuation of the property, plant and equipment in the current quarter under review. The valuation of property, plant and equipment has been brought forward without any amendments from the financial statements for the financial year ended  31 December 2010.</t>
  </si>
  <si>
    <t>CUMULATIVE QUARTER</t>
  </si>
  <si>
    <t>RESULTS FOR 3 MONTHS</t>
  </si>
  <si>
    <t xml:space="preserve">Current quarter </t>
  </si>
  <si>
    <t>Period todate</t>
  </si>
  <si>
    <t>Cumulative  Quarter</t>
  </si>
  <si>
    <t>Cumulative Quarter</t>
  </si>
  <si>
    <t xml:space="preserve">(a) </t>
  </si>
  <si>
    <t>Commentary on Prospects</t>
  </si>
  <si>
    <t>Notwithstanding the volatility of commodity prices, the Group is optimistic in being able to sustain its current satisfactory performance.</t>
  </si>
  <si>
    <t xml:space="preserve">(b) </t>
  </si>
  <si>
    <t>Projection of Targets Previously Announced</t>
  </si>
  <si>
    <t>Share option granted under ESOS</t>
  </si>
  <si>
    <t>Sistem Komunikasi Gelombang Sdn Bhd</t>
  </si>
  <si>
    <t>Telecommunication service provider</t>
  </si>
  <si>
    <t>Syarikat Takaful Malaysia</t>
  </si>
  <si>
    <t>Purchase of insurance</t>
  </si>
  <si>
    <t>Effect of dilution    (ESOS    outstanding)</t>
  </si>
  <si>
    <t>Share option reserve</t>
  </si>
  <si>
    <t>Quarter 3</t>
  </si>
  <si>
    <t>Depreciation</t>
  </si>
  <si>
    <t>Depreciation and amortisation</t>
  </si>
  <si>
    <t>There were no changes in the composition of the Group for the period todate under review.</t>
  </si>
  <si>
    <t>The Condensed Consolidated Statement Of Comprehensive Income should be read in conjunction with the Audited Financial Statements for the year ended 31 December 2010 and the accompanying explanatory notes attached to the interim financial statements.</t>
  </si>
  <si>
    <t>The Condensed Consolidated Statement of Financial Position should be read in conjunction with the Audited Financial Statements for the year ended 31 December 2010 and the accompanying explanatory notes attached to the interim financial statements.</t>
  </si>
  <si>
    <t>The Condensed Consolidated Statement of Cash Flows  should be read in conjunction with the Audited Financial Statements for the year ended 31 December 2010 and the accompanying explanatory notes attached to the interim financial statements.</t>
  </si>
  <si>
    <t>Dividends to shareholders of the Company</t>
  </si>
  <si>
    <t xml:space="preserve">Dividends </t>
  </si>
  <si>
    <t xml:space="preserve">On 17 March 2011, the Group announced that its targets are to achieve 19.0% return on equity ("ROE"), 22.03 mt/ha FFB yield per mature hectare and to distribute approximately 50% of Group's annual net profit after tax as dividend. </t>
  </si>
  <si>
    <t>Transactions with THP Group</t>
  </si>
  <si>
    <t>31.12.10</t>
  </si>
  <si>
    <t>As at 31.12.11</t>
  </si>
  <si>
    <t>31.12.11</t>
  </si>
  <si>
    <t>The Directors have pleasure in announcing the unaudited consolidated results for the year ended 31 December 2011.</t>
  </si>
  <si>
    <t>CONDENSED CONSOLIDATED STATEMENT OF CHANGES IN EQUITY FOR THE YEAR ENDED 31 DECEMBER 2011</t>
  </si>
  <si>
    <t>FOR THE YEAR ENDED</t>
  </si>
  <si>
    <t>FOR THE YEAR ENDED 31 DECEMBER 2011</t>
  </si>
  <si>
    <t>ENDED 31 DECEMBER 2010</t>
  </si>
  <si>
    <t>RESULTS FOR THE YEAR</t>
  </si>
  <si>
    <t>Business units (Quarter ended 31 December 2011 vs. 31 December 2010)</t>
  </si>
  <si>
    <t>As at 31.12.2011</t>
  </si>
  <si>
    <t>For the year ended 31.12.2011</t>
  </si>
  <si>
    <t>Quarter 4</t>
  </si>
  <si>
    <t>31.12.2011</t>
  </si>
  <si>
    <t>As at 31 December 2011, the total secured borrowings, which are denominated in Ringgit Malaysia, are as follows:</t>
  </si>
  <si>
    <t>Fourth Quarter</t>
  </si>
  <si>
    <t>Review Of Performance for Current Quarter  and YearTodate</t>
  </si>
  <si>
    <t>QUARTERLY REPORT FOR THE YEAR ENDED 31 DECEMBER 2011</t>
  </si>
  <si>
    <t>ENDED 31 DECEMBER 2011</t>
  </si>
  <si>
    <t>AS AT 31 DECEMBER 2011</t>
  </si>
  <si>
    <t xml:space="preserve">There were no issuances, cancellations, repurchases, resale of debt and equity securities in the period todate except for the issuance of 20,666,000 new ordinary shares of RM0.50 each being shares exercised by eligible employees  pursuant to THP Employee Share Option Scheme ("THP ESOS")  as follows: </t>
  </si>
  <si>
    <t>On 11 November 2011, the company had entered into two (2) separate conditional agreements as follows:</t>
  </si>
  <si>
    <t>(b)</t>
  </si>
  <si>
    <t>The interim financial statements were authorised for issue by the Board of Directors in accordance with a resolution of the Directors dated 21 February 2012.</t>
  </si>
  <si>
    <t>The Directors are of the opinion that the Group has no contingent liabilities which upon crystallisation would have material impact on the financial position and business of the Group as at 21 February 2012.</t>
  </si>
  <si>
    <t>FOURTH QUARTER</t>
  </si>
  <si>
    <t>At 31 December 2011 (unaudited)</t>
  </si>
  <si>
    <t>A Conditional Sale and Purchase of Shares Agreement with Sawit Green Plantation Sdn. Bhd. to acquire 3,500,000 ordinary shares of RM1.00 each held by Sawit Green in the share capital of Hydroflow Sdn. Bhd., representing 70% of the issued and paid-up share capital of Hydroflow, for a total Purchase Consideration (“PC”) of RM73,500,000.</t>
  </si>
  <si>
    <t>21 February 2012</t>
  </si>
  <si>
    <t>Dividend</t>
  </si>
  <si>
    <t>Basic earnings per share (Note 29)</t>
  </si>
  <si>
    <t>Diluted earnings per share (Note 29)</t>
  </si>
  <si>
    <t>For the year  ended 31 December 2011, the Group recorded an increase of 19% in revenue to RM434.83 million from RM365.97 million for  last year, which was mainly contributed by higher commodity prices for CPO and PK despite lower sales volumes.</t>
  </si>
  <si>
    <t>Adoption of FRSs, Amendments to FRSs and IC Interpretations</t>
  </si>
  <si>
    <t>Malaysian Financial Reporting Standards (MFRS)</t>
  </si>
  <si>
    <t>Proceeds from issuance of new shares in relation to ESOS</t>
  </si>
  <si>
    <t>Trade and other receivables</t>
  </si>
  <si>
    <t>Prepayment and other assets</t>
  </si>
  <si>
    <t>Net increase in cash and cash equivalents</t>
  </si>
  <si>
    <t>Cash and cash equivalents at beginning of the year</t>
  </si>
  <si>
    <t>Cash flows from operating activities</t>
  </si>
  <si>
    <t>Adjustment for non-cash flow items</t>
  </si>
  <si>
    <t xml:space="preserve">Operating profit before changes in working capital </t>
  </si>
  <si>
    <t xml:space="preserve">Changes in working capital </t>
  </si>
  <si>
    <t>Net cash generated from operating activities</t>
  </si>
  <si>
    <t>Cash and cash equivalents comprise:</t>
  </si>
  <si>
    <t>Net cash (used in)/ generated from financing activities</t>
  </si>
  <si>
    <t>Cash flows from financing activities</t>
  </si>
  <si>
    <t>Net cash used in investing activities</t>
  </si>
  <si>
    <t>Cash flows from investing activities</t>
  </si>
  <si>
    <t>Cash and cash equivalents at end of the year</t>
  </si>
  <si>
    <t>Income tax is calculated at the Malaysian statutory tax rate of 25% of the estimated assessable profit for the year.</t>
  </si>
  <si>
    <t>The effective tax rate of the Group for the year is lower than statutory rate as a result of higher deferred tax asset recognised during the year .</t>
  </si>
  <si>
    <t>Revenue  was higher by 13% mainly due to higher sales volume for CPO and PK as compared to the preceding quarter. Meanwhile, profit before tax was lower as compared to the preceding quarter due to higher volume of FFB purchases and higher estate upkeep and maintenance work carried out during the current quarter.</t>
  </si>
  <si>
    <t>Profit after tax /Total comprehensive income for the year</t>
  </si>
  <si>
    <t>Investment from non-controlling interests</t>
  </si>
  <si>
    <t>Profit before tax for the year ended 31 December 2011 was 27% higher to RM183.02 million as compared to RM144.55 million for  last year. This was also mainly due to higher commodity prices and higher  income from short term investment .</t>
  </si>
  <si>
    <t>Trade and other payables</t>
  </si>
  <si>
    <t>Capital And Other Commitments Outstanding Not Provided For In The Interim Financial Report</t>
  </si>
  <si>
    <t>Valuation Of Property, Plant And Equipment</t>
  </si>
  <si>
    <t>On 19 November 2011, The Malaysian Accounting Standards Board (MASB) issued a new MASB approved accounting framework, the Malaysian Financial Reporting Standards (MFRS Framework).</t>
  </si>
  <si>
    <t>Over provision</t>
  </si>
  <si>
    <t>Tax expense ( Note 20 )</t>
  </si>
  <si>
    <t>Cost of sales ( Note 17 )</t>
  </si>
  <si>
    <t>Profit before tax for the current quarter ended 31 December 2011 was lower by 31% to RM48.59 million as compared to RM70.15 million for the same quarter last year mainly due to extensive manuring activities captured under upkeep and maintenance work carried out during the current quarter under review.</t>
  </si>
  <si>
    <r>
      <t>The Group and the Company’s next set of financial statements will be prepared in accordance with International Financial Reporting Standards framework. The change of the financial reporting framework is expected to impact the accounting for oil palm plantations assets due to the adoption of IAS 41,</t>
    </r>
    <r>
      <rPr>
        <i/>
        <sz val="11"/>
        <rFont val="Tahoma"/>
        <family val="2"/>
      </rPr>
      <t>Agriculture</t>
    </r>
    <r>
      <rPr>
        <sz val="11"/>
        <rFont val="Tahoma"/>
        <family val="2"/>
      </rPr>
      <t xml:space="preserve"> (“IAS 41”). IAS 41 requires biological asset to be fair valued on annual basis. The Group and the Company is still assessing the impact on the financial position and performance of the Group and the Company on adopting IAS 41.
</t>
    </r>
  </si>
  <si>
    <t>There were no dividends paid for the quarter ended 31 December 2011.</t>
  </si>
  <si>
    <t>As at announcement date, both transactions have yet to be completed, pending completion of certain condition precedents.</t>
  </si>
  <si>
    <t>AUDITED</t>
  </si>
  <si>
    <t>Nature of transactions</t>
  </si>
  <si>
    <t>For the current quarter ended 31 December 2011, the Group recorded 2% increase in revenue to  RM131.10 million from RM128.53 million for the same quarter last year due to higher sales volume for FFB sold to external mills by THP Saribas Sdn Bhd, a subsidiary of THP.</t>
  </si>
  <si>
    <t>A Conditional Sale and Purchase of Shares Agreement with Indonesian citizens namely Drs. H. Rajasa Abdurachman and Ir. Badai Sakti Daniel, to acquire 5,580,000 shares of Rp1,000 each held collectively by the sellers in the share capital of PT Persada Kencana Prima (“PKP”), representing 93% of the total issued and fully paid-up share capital of PKP, for a total PC of Rp46,211,960,000. The RM equivalent of the total PC is RM16,822,701 based on the exchange rate as at 10 November 2011 of Rp2,747:1.00</t>
  </si>
  <si>
    <t>As at 31 December 2011, the Group had achieved a 21.95% ROE and FFB production of 22.39 mt/ha was higher than its targeted yield by 1.63%.The directors have recommended a final dividend of 12.50 sen per share which is equivalent to approximately 50% of Group's annual net profit after tax and non-controlling interests.</t>
  </si>
  <si>
    <t>The Directors have proposed a first and final ordinary dividend in respect of year 31 December 2011, of 12.50 sen under the single tier system amounting to RM 63.44 million subject to shareholders' approval at the forthcoming Annual General Meeting of the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</si>
</sst>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_);_(* \(#,##0.0\);_(* &quot;-&quot;??_);_(@_)"/>
    <numFmt numFmtId="165" formatCode="_(* #,##0_);_(* \(#,##0\);_(* &quot;-&quot;??_);_(@_)"/>
    <numFmt numFmtId="166" formatCode="0.0"/>
    <numFmt numFmtId="167" formatCode="#,##0_);\(#,##0\);&quot;   -   &quot;"/>
    <numFmt numFmtId="168" formatCode="0.0000000000000%"/>
  </numFmts>
  <fonts count="29" x14ac:knownFonts="1">
    <font>
      <sz val="10"/>
      <name val="Arial"/>
    </font>
    <font>
      <sz val="10"/>
      <name val="Arial"/>
    </font>
    <font>
      <b/>
      <u/>
      <sz val="11"/>
      <name val="Tahoma"/>
      <family val="2"/>
    </font>
    <font>
      <sz val="11"/>
      <name val="Tahoma"/>
      <family val="2"/>
    </font>
    <font>
      <b/>
      <sz val="11"/>
      <name val="Tahoma"/>
      <family val="2"/>
    </font>
    <font>
      <sz val="10"/>
      <name val="Tahoma"/>
      <family val="2"/>
    </font>
    <font>
      <b/>
      <sz val="10"/>
      <name val="Tahoma"/>
      <family val="2"/>
    </font>
    <font>
      <u/>
      <sz val="11"/>
      <name val="Tahoma"/>
      <family val="2"/>
    </font>
    <font>
      <b/>
      <sz val="14"/>
      <name val="Tahoma"/>
      <family val="2"/>
    </font>
    <font>
      <sz val="9"/>
      <name val="Tahoma"/>
      <family val="2"/>
    </font>
    <font>
      <b/>
      <sz val="9"/>
      <name val="Tahoma"/>
      <family val="2"/>
    </font>
    <font>
      <b/>
      <u/>
      <sz val="10"/>
      <name val="Tahoma"/>
      <family val="2"/>
    </font>
    <font>
      <b/>
      <i/>
      <sz val="11"/>
      <name val="Tahoma"/>
      <family val="2"/>
    </font>
    <font>
      <b/>
      <sz val="10.5"/>
      <name val="Tahoma"/>
      <family val="2"/>
    </font>
    <font>
      <sz val="12"/>
      <name val="Times New Roman"/>
      <family val="1"/>
    </font>
    <font>
      <sz val="11"/>
      <color indexed="10"/>
      <name val="Tahoma"/>
      <family val="2"/>
    </font>
    <font>
      <b/>
      <sz val="11"/>
      <color indexed="47"/>
      <name val="Tahoma"/>
      <family val="2"/>
    </font>
    <font>
      <sz val="11"/>
      <color indexed="47"/>
      <name val="Tahoma"/>
      <family val="2"/>
    </font>
    <font>
      <b/>
      <sz val="10"/>
      <name val="Arial"/>
      <family val="2"/>
    </font>
    <font>
      <i/>
      <sz val="11"/>
      <name val="Tahoma"/>
      <family val="2"/>
    </font>
    <font>
      <i/>
      <sz val="10"/>
      <name val="Arial"/>
      <family val="2"/>
    </font>
    <font>
      <sz val="10"/>
      <name val="Arial"/>
      <family val="2"/>
    </font>
    <font>
      <i/>
      <sz val="12"/>
      <name val="Times New Roman"/>
      <family val="1"/>
    </font>
    <font>
      <sz val="12"/>
      <name val="Symbol"/>
      <family val="1"/>
      <charset val="2"/>
    </font>
    <font>
      <sz val="11"/>
      <name val="Arial"/>
      <family val="2"/>
    </font>
    <font>
      <sz val="11"/>
      <color theme="0"/>
      <name val="Tahoma"/>
      <family val="2"/>
    </font>
    <font>
      <b/>
      <sz val="11"/>
      <color theme="0"/>
      <name val="Tahoma"/>
      <family val="2"/>
    </font>
    <font>
      <b/>
      <sz val="11"/>
      <color rgb="FFFF0000"/>
      <name val="Tahoma"/>
      <family val="2"/>
    </font>
    <font>
      <sz val="11"/>
      <color rgb="FFFF0000"/>
      <name val="Tahoma"/>
      <family val="2"/>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medium">
        <color indexed="64"/>
      </top>
      <bottom style="double">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67">
    <xf numFmtId="0" fontId="0" fillId="0" borderId="0" xfId="0"/>
    <xf numFmtId="0" fontId="2" fillId="0" borderId="0" xfId="0" applyFont="1" applyFill="1"/>
    <xf numFmtId="0" fontId="3" fillId="0" borderId="0" xfId="0" applyFont="1" applyFill="1"/>
    <xf numFmtId="0" fontId="4" fillId="0" borderId="0" xfId="0" applyFont="1" applyFill="1"/>
    <xf numFmtId="0" fontId="3" fillId="0" borderId="0" xfId="0" applyFont="1" applyFill="1" applyAlignment="1">
      <alignment horizontal="justify" vertical="top" wrapText="1"/>
    </xf>
    <xf numFmtId="0" fontId="3" fillId="0" borderId="0" xfId="0" applyFont="1" applyFill="1" applyAlignment="1">
      <alignment vertical="center" wrapText="1"/>
    </xf>
    <xf numFmtId="0" fontId="4" fillId="0" borderId="0" xfId="0" applyFont="1" applyFill="1" applyAlignment="1">
      <alignment horizontal="center"/>
    </xf>
    <xf numFmtId="0" fontId="4" fillId="0" borderId="0" xfId="0" applyFont="1" applyFill="1" applyAlignment="1">
      <alignment horizontal="right"/>
    </xf>
    <xf numFmtId="0" fontId="4" fillId="0" borderId="0" xfId="0" applyFont="1" applyFill="1" applyAlignment="1">
      <alignment horizontal="right" vertical="top"/>
    </xf>
    <xf numFmtId="0" fontId="3" fillId="0" borderId="0" xfId="0" applyFont="1" applyFill="1" applyAlignment="1">
      <alignment vertical="top" wrapText="1"/>
    </xf>
    <xf numFmtId="0" fontId="3" fillId="0" borderId="0" xfId="0" quotePrefix="1" applyFont="1" applyFill="1" applyAlignment="1">
      <alignment horizontal="justify" vertical="top" wrapText="1"/>
    </xf>
    <xf numFmtId="0" fontId="4" fillId="0" borderId="0" xfId="0" applyFont="1" applyFill="1" applyAlignment="1">
      <alignment horizontal="justify" vertical="top" wrapText="1"/>
    </xf>
    <xf numFmtId="0" fontId="3" fillId="0" borderId="0" xfId="0" applyFont="1" applyFill="1" applyAlignment="1">
      <alignment vertical="top"/>
    </xf>
    <xf numFmtId="0" fontId="4" fillId="0" borderId="0" xfId="0" applyFont="1" applyFill="1" applyAlignment="1">
      <alignment vertical="top" wrapText="1"/>
    </xf>
    <xf numFmtId="0" fontId="3" fillId="0" borderId="0" xfId="0" applyFont="1" applyFill="1" applyAlignment="1">
      <alignment horizontal="justify" vertical="top"/>
    </xf>
    <xf numFmtId="0" fontId="4" fillId="0" borderId="0" xfId="0" applyFont="1" applyFill="1" applyAlignment="1"/>
    <xf numFmtId="0" fontId="3" fillId="0" borderId="0" xfId="0" applyFont="1" applyFill="1" applyBorder="1" applyAlignment="1"/>
    <xf numFmtId="0" fontId="4" fillId="0" borderId="0" xfId="0" applyFont="1" applyFill="1" applyBorder="1" applyAlignment="1">
      <alignment horizontal="center"/>
    </xf>
    <xf numFmtId="0" fontId="5" fillId="0" borderId="0" xfId="0" applyFont="1" applyFill="1"/>
    <xf numFmtId="0" fontId="3" fillId="0" borderId="0" xfId="0" applyFont="1" applyFill="1" applyAlignment="1">
      <alignment horizontal="right"/>
    </xf>
    <xf numFmtId="0" fontId="4" fillId="0" borderId="0" xfId="0" quotePrefix="1" applyFont="1" applyFill="1"/>
    <xf numFmtId="0" fontId="3" fillId="0" borderId="0" xfId="0" applyFont="1" applyFill="1" applyBorder="1"/>
    <xf numFmtId="165" fontId="4" fillId="0" borderId="0" xfId="1" applyNumberFormat="1" applyFont="1" applyFill="1" applyBorder="1"/>
    <xf numFmtId="165" fontId="4" fillId="0" borderId="0" xfId="1" applyNumberFormat="1" applyFont="1" applyFill="1"/>
    <xf numFmtId="165" fontId="4" fillId="0" borderId="0" xfId="1" applyNumberFormat="1" applyFont="1" applyFill="1" applyBorder="1" applyAlignment="1">
      <alignment horizontal="right"/>
    </xf>
    <xf numFmtId="165" fontId="3" fillId="0" borderId="0" xfId="0" applyNumberFormat="1" applyFont="1" applyFill="1"/>
    <xf numFmtId="0" fontId="6" fillId="0" borderId="0" xfId="0" applyFont="1" applyFill="1"/>
    <xf numFmtId="0" fontId="4" fillId="0" borderId="0" xfId="0" applyFont="1" applyFill="1" applyAlignment="1">
      <alignment horizontal="center" wrapText="1"/>
    </xf>
    <xf numFmtId="165" fontId="4" fillId="0" borderId="1" xfId="1" applyNumberFormat="1" applyFont="1" applyFill="1" applyBorder="1"/>
    <xf numFmtId="165" fontId="3" fillId="0" borderId="0" xfId="1" applyNumberFormat="1" applyFont="1" applyFill="1" applyBorder="1"/>
    <xf numFmtId="165" fontId="3" fillId="0" borderId="0" xfId="1" applyNumberFormat="1" applyFont="1" applyFill="1" applyBorder="1" applyAlignment="1">
      <alignment horizontal="right"/>
    </xf>
    <xf numFmtId="165" fontId="3" fillId="0" borderId="0" xfId="1" applyNumberFormat="1" applyFont="1" applyFill="1"/>
    <xf numFmtId="0" fontId="3" fillId="0" borderId="0" xfId="0" applyFont="1" applyFill="1" applyBorder="1" applyAlignment="1">
      <alignment horizontal="justify" vertical="top" wrapText="1"/>
    </xf>
    <xf numFmtId="0" fontId="4" fillId="0" borderId="0" xfId="0" applyFont="1" applyFill="1" applyBorder="1" applyAlignment="1">
      <alignment horizontal="justify" vertical="top" wrapText="1"/>
    </xf>
    <xf numFmtId="165" fontId="4" fillId="0" borderId="0" xfId="1" applyNumberFormat="1" applyFont="1" applyFill="1" applyBorder="1" applyAlignment="1">
      <alignment horizontal="left" vertical="top" wrapText="1"/>
    </xf>
    <xf numFmtId="165" fontId="3" fillId="0" borderId="0" xfId="1" applyNumberFormat="1" applyFont="1" applyFill="1" applyBorder="1" applyAlignment="1">
      <alignment horizontal="left" vertical="top" wrapText="1"/>
    </xf>
    <xf numFmtId="0" fontId="3" fillId="0" borderId="0" xfId="0" applyFont="1" applyFill="1" applyAlignment="1">
      <alignment vertical="center"/>
    </xf>
    <xf numFmtId="0" fontId="3" fillId="0" borderId="0" xfId="0" applyFont="1" applyFill="1" applyBorder="1" applyAlignment="1">
      <alignment vertical="center"/>
    </xf>
    <xf numFmtId="165" fontId="4" fillId="0" borderId="0" xfId="0" applyNumberFormat="1" applyFont="1" applyFill="1" applyBorder="1" applyAlignment="1">
      <alignment vertical="center"/>
    </xf>
    <xf numFmtId="165" fontId="3" fillId="0" borderId="0" xfId="0" applyNumberFormat="1" applyFont="1" applyFill="1" applyBorder="1" applyAlignment="1">
      <alignment vertical="center"/>
    </xf>
    <xf numFmtId="165" fontId="3" fillId="0" borderId="0" xfId="1" applyNumberFormat="1" applyFont="1" applyFill="1" applyBorder="1" applyAlignment="1">
      <alignment horizontal="justify" vertical="center" wrapText="1"/>
    </xf>
    <xf numFmtId="165" fontId="4" fillId="0" borderId="0" xfId="1" applyNumberFormat="1" applyFont="1" applyFill="1" applyAlignment="1">
      <alignment horizontal="right"/>
    </xf>
    <xf numFmtId="0" fontId="3" fillId="0" borderId="0" xfId="0" quotePrefix="1" applyFont="1" applyFill="1"/>
    <xf numFmtId="0" fontId="4" fillId="0" borderId="0" xfId="0" applyFont="1" applyFill="1" applyAlignment="1">
      <alignment horizontal="justify" vertical="top"/>
    </xf>
    <xf numFmtId="0" fontId="3" fillId="0" borderId="0" xfId="0" applyFont="1" applyFill="1" applyAlignment="1">
      <alignment horizontal="left" indent="1"/>
    </xf>
    <xf numFmtId="0" fontId="3" fillId="0" borderId="0" xfId="0" applyFont="1" applyFill="1" applyAlignment="1">
      <alignment horizontal="justify" vertical="center"/>
    </xf>
    <xf numFmtId="0" fontId="4" fillId="0" borderId="0" xfId="0" quotePrefix="1" applyFont="1" applyFill="1" applyAlignment="1">
      <alignment horizontal="center" vertical="top"/>
    </xf>
    <xf numFmtId="0" fontId="4" fillId="0" borderId="0" xfId="0" applyFont="1" applyFill="1" applyAlignment="1">
      <alignment horizontal="left"/>
    </xf>
    <xf numFmtId="43" fontId="4" fillId="0" borderId="2" xfId="1" applyFont="1" applyFill="1" applyBorder="1" applyAlignment="1">
      <alignment horizontal="right" vertical="top"/>
    </xf>
    <xf numFmtId="0" fontId="9" fillId="0" borderId="0" xfId="0" applyFont="1" applyFill="1" applyAlignment="1">
      <alignment vertical="top" wrapText="1"/>
    </xf>
    <xf numFmtId="166" fontId="9" fillId="0" borderId="0" xfId="0" quotePrefix="1" applyNumberFormat="1" applyFont="1" applyFill="1" applyAlignment="1">
      <alignment horizontal="center" vertical="top" wrapText="1"/>
    </xf>
    <xf numFmtId="0" fontId="9" fillId="0" borderId="0" xfId="0" applyFont="1" applyFill="1" applyAlignment="1">
      <alignment vertical="top"/>
    </xf>
    <xf numFmtId="166" fontId="10" fillId="0" borderId="0" xfId="0" applyNumberFormat="1" applyFont="1" applyFill="1" applyAlignment="1">
      <alignment horizontal="right" vertical="top" wrapText="1"/>
    </xf>
    <xf numFmtId="166" fontId="9" fillId="0" borderId="0" xfId="0" applyNumberFormat="1" applyFont="1" applyFill="1" applyAlignment="1">
      <alignment horizontal="right" vertical="top" wrapText="1"/>
    </xf>
    <xf numFmtId="43" fontId="3" fillId="0" borderId="0" xfId="1" applyNumberFormat="1" applyFont="1" applyFill="1"/>
    <xf numFmtId="167" fontId="4" fillId="0" borderId="0" xfId="0" applyNumberFormat="1" applyFont="1" applyFill="1" applyAlignment="1">
      <alignment horizontal="right"/>
    </xf>
    <xf numFmtId="0" fontId="4" fillId="0" borderId="0" xfId="0" applyFont="1" applyFill="1" applyAlignment="1">
      <alignment horizontal="center" vertical="top" wrapText="1"/>
    </xf>
    <xf numFmtId="165" fontId="4" fillId="0" borderId="3" xfId="1" applyNumberFormat="1" applyFont="1" applyFill="1" applyBorder="1" applyAlignment="1">
      <alignment vertical="center"/>
    </xf>
    <xf numFmtId="165" fontId="4" fillId="0" borderId="0" xfId="1" applyNumberFormat="1" applyFont="1" applyFill="1" applyBorder="1" applyAlignment="1">
      <alignment vertical="center"/>
    </xf>
    <xf numFmtId="0" fontId="3" fillId="0" borderId="0" xfId="0" applyFont="1" applyFill="1" applyAlignment="1">
      <alignment wrapText="1"/>
    </xf>
    <xf numFmtId="0" fontId="4" fillId="0" borderId="0" xfId="0" applyFont="1" applyFill="1" applyAlignment="1">
      <alignment vertical="top"/>
    </xf>
    <xf numFmtId="167" fontId="4" fillId="0" borderId="4" xfId="0" applyNumberFormat="1" applyFont="1" applyFill="1" applyBorder="1" applyAlignment="1">
      <alignment horizontal="right"/>
    </xf>
    <xf numFmtId="165" fontId="4" fillId="0" borderId="0" xfId="1" applyNumberFormat="1" applyFont="1" applyFill="1" applyBorder="1" applyAlignment="1">
      <alignment vertical="top" wrapText="1"/>
    </xf>
    <xf numFmtId="165" fontId="3" fillId="0" borderId="0" xfId="1" applyNumberFormat="1" applyFont="1" applyFill="1" applyBorder="1" applyAlignment="1">
      <alignment horizontal="justify" vertical="top" wrapText="1"/>
    </xf>
    <xf numFmtId="165" fontId="3" fillId="0" borderId="0" xfId="1" applyNumberFormat="1" applyFont="1" applyFill="1" applyBorder="1" applyAlignment="1">
      <alignment vertical="center"/>
    </xf>
    <xf numFmtId="165" fontId="4" fillId="0" borderId="0" xfId="1" applyNumberFormat="1" applyFont="1" applyFill="1" applyBorder="1" applyAlignment="1">
      <alignment horizontal="center" vertical="center"/>
    </xf>
    <xf numFmtId="0" fontId="13" fillId="0" borderId="0" xfId="0" applyFont="1" applyFill="1" applyAlignment="1">
      <alignment horizontal="center" vertical="top" wrapText="1"/>
    </xf>
    <xf numFmtId="165" fontId="4" fillId="0" borderId="5" xfId="0" applyNumberFormat="1" applyFont="1" applyFill="1" applyBorder="1"/>
    <xf numFmtId="165" fontId="4" fillId="0" borderId="6" xfId="1" applyNumberFormat="1" applyFont="1" applyFill="1" applyBorder="1"/>
    <xf numFmtId="14" fontId="4" fillId="0" borderId="0" xfId="0" quotePrefix="1" applyNumberFormat="1" applyFont="1" applyFill="1" applyAlignment="1">
      <alignment horizontal="center"/>
    </xf>
    <xf numFmtId="167" fontId="4" fillId="0" borderId="0" xfId="0" applyNumberFormat="1" applyFont="1" applyFill="1" applyBorder="1" applyAlignment="1">
      <alignment horizontal="right"/>
    </xf>
    <xf numFmtId="167" fontId="4" fillId="0" borderId="6" xfId="0" applyNumberFormat="1" applyFont="1" applyFill="1" applyBorder="1" applyAlignment="1">
      <alignment horizontal="right"/>
    </xf>
    <xf numFmtId="0" fontId="3" fillId="0" borderId="0" xfId="0" applyNumberFormat="1" applyFont="1" applyFill="1" applyAlignment="1">
      <alignment horizontal="justify" vertical="center" wrapText="1"/>
    </xf>
    <xf numFmtId="0" fontId="3" fillId="0" borderId="0" xfId="0" applyFont="1" applyFill="1" applyAlignment="1">
      <alignment horizontal="justify" wrapText="1"/>
    </xf>
    <xf numFmtId="0" fontId="3" fillId="0" borderId="0" xfId="0" applyFont="1" applyFill="1" applyAlignment="1">
      <alignment horizontal="justify" vertical="center" wrapText="1"/>
    </xf>
    <xf numFmtId="0" fontId="8" fillId="0" borderId="0" xfId="0" applyFont="1" applyFill="1" applyBorder="1" applyAlignment="1">
      <alignment horizontal="center"/>
    </xf>
    <xf numFmtId="0" fontId="3" fillId="0" borderId="0" xfId="0" applyFont="1" applyFill="1" applyBorder="1" applyAlignment="1">
      <alignment horizontal="center"/>
    </xf>
    <xf numFmtId="0" fontId="9" fillId="0" borderId="0" xfId="0" applyFont="1" applyFill="1" applyBorder="1" applyAlignment="1">
      <alignment horizontal="center"/>
    </xf>
    <xf numFmtId="0" fontId="3" fillId="0" borderId="0" xfId="0" applyNumberFormat="1" applyFont="1" applyFill="1" applyBorder="1" applyAlignment="1">
      <alignment horizontal="justify" vertical="top" wrapText="1"/>
    </xf>
    <xf numFmtId="0" fontId="3" fillId="0" borderId="0" xfId="0" applyNumberFormat="1" applyFont="1" applyFill="1" applyAlignment="1">
      <alignment horizontal="justify" vertical="top" wrapText="1"/>
    </xf>
    <xf numFmtId="0" fontId="3" fillId="0" borderId="0" xfId="0" applyFont="1" applyFill="1" applyAlignment="1" applyProtection="1">
      <alignment vertical="top" wrapText="1"/>
      <protection locked="0"/>
    </xf>
    <xf numFmtId="165" fontId="4" fillId="0" borderId="4" xfId="1" applyNumberFormat="1" applyFont="1" applyFill="1" applyBorder="1" applyAlignment="1">
      <alignment vertical="center"/>
    </xf>
    <xf numFmtId="0" fontId="3" fillId="0" borderId="0" xfId="0" applyFont="1" applyFill="1" applyAlignment="1"/>
    <xf numFmtId="0" fontId="4" fillId="0" borderId="0" xfId="0" applyFont="1"/>
    <xf numFmtId="43" fontId="4" fillId="0" borderId="2" xfId="0" applyNumberFormat="1" applyFont="1" applyFill="1" applyBorder="1"/>
    <xf numFmtId="0" fontId="3" fillId="0" borderId="0" xfId="0" applyFont="1" applyFill="1" applyAlignment="1" applyProtection="1">
      <alignment vertical="center" wrapText="1"/>
      <protection locked="0"/>
    </xf>
    <xf numFmtId="165" fontId="4" fillId="0" borderId="4" xfId="1" applyNumberFormat="1" applyFont="1" applyFill="1" applyBorder="1"/>
    <xf numFmtId="165" fontId="4" fillId="0" borderId="0" xfId="1" applyNumberFormat="1" applyFont="1" applyFill="1" applyAlignment="1">
      <alignment vertical="center"/>
    </xf>
    <xf numFmtId="165" fontId="4" fillId="0" borderId="0" xfId="1" applyNumberFormat="1" applyFont="1" applyFill="1" applyAlignment="1"/>
    <xf numFmtId="165" fontId="4" fillId="0" borderId="0" xfId="1" applyNumberFormat="1" applyFont="1" applyFill="1" applyBorder="1" applyAlignment="1"/>
    <xf numFmtId="0" fontId="3" fillId="0" borderId="0" xfId="0" applyFont="1" applyFill="1" applyAlignment="1" applyProtection="1">
      <alignment horizontal="justify" vertical="center" wrapText="1"/>
      <protection locked="0"/>
    </xf>
    <xf numFmtId="0" fontId="4" fillId="0" borderId="0" xfId="0" applyFont="1" applyFill="1" applyAlignment="1" applyProtection="1">
      <alignment vertical="center" wrapText="1"/>
      <protection locked="0"/>
    </xf>
    <xf numFmtId="165" fontId="4" fillId="0" borderId="0" xfId="1" applyNumberFormat="1" applyFont="1" applyFill="1" applyBorder="1" applyAlignment="1">
      <alignment vertical="top"/>
    </xf>
    <xf numFmtId="165" fontId="4" fillId="0" borderId="4" xfId="1" applyNumberFormat="1" applyFont="1" applyFill="1" applyBorder="1" applyAlignment="1">
      <alignment vertical="top"/>
    </xf>
    <xf numFmtId="0" fontId="5" fillId="0" borderId="0" xfId="0" applyFont="1" applyFill="1" applyAlignment="1"/>
    <xf numFmtId="0" fontId="4" fillId="0" borderId="0" xfId="0" applyFont="1" applyFill="1" applyAlignment="1">
      <alignment wrapText="1"/>
    </xf>
    <xf numFmtId="165" fontId="4" fillId="0" borderId="5" xfId="1" applyNumberFormat="1" applyFont="1" applyFill="1" applyBorder="1"/>
    <xf numFmtId="0" fontId="4" fillId="0" borderId="0" xfId="0" applyNumberFormat="1" applyFont="1" applyFill="1" applyBorder="1" applyAlignment="1">
      <alignment vertical="top" wrapText="1"/>
    </xf>
    <xf numFmtId="0" fontId="6" fillId="0" borderId="0" xfId="0" applyFont="1" applyFill="1" applyAlignment="1">
      <alignment vertical="top"/>
    </xf>
    <xf numFmtId="167" fontId="3" fillId="0" borderId="0" xfId="0" applyNumberFormat="1" applyFont="1" applyFill="1"/>
    <xf numFmtId="0" fontId="11" fillId="0" borderId="0" xfId="0" applyFont="1" applyFill="1" applyBorder="1" applyAlignment="1"/>
    <xf numFmtId="0" fontId="11" fillId="0" borderId="0" xfId="0" applyFont="1" applyFill="1" applyAlignment="1"/>
    <xf numFmtId="167" fontId="4" fillId="0" borderId="0" xfId="0" applyNumberFormat="1" applyFont="1" applyFill="1" applyBorder="1" applyAlignment="1"/>
    <xf numFmtId="167" fontId="4" fillId="0" borderId="0" xfId="0" applyNumberFormat="1" applyFont="1" applyFill="1"/>
    <xf numFmtId="167" fontId="4" fillId="0" borderId="0" xfId="0" applyNumberFormat="1" applyFont="1" applyFill="1" applyAlignment="1">
      <alignment horizontal="center"/>
    </xf>
    <xf numFmtId="167" fontId="4" fillId="0" borderId="0" xfId="0" applyNumberFormat="1" applyFont="1" applyFill="1" applyBorder="1" applyAlignment="1">
      <alignment horizontal="center"/>
    </xf>
    <xf numFmtId="167" fontId="7" fillId="0" borderId="0" xfId="0" applyNumberFormat="1" applyFont="1" applyFill="1"/>
    <xf numFmtId="167" fontId="2" fillId="0" borderId="0" xfId="0" applyNumberFormat="1" applyFont="1" applyFill="1" applyAlignment="1">
      <alignment horizontal="center"/>
    </xf>
    <xf numFmtId="167" fontId="3" fillId="0" borderId="0" xfId="0" applyNumberFormat="1" applyFont="1" applyFill="1" applyBorder="1"/>
    <xf numFmtId="167" fontId="4" fillId="0" borderId="0" xfId="0" applyNumberFormat="1" applyFont="1" applyFill="1" applyBorder="1"/>
    <xf numFmtId="167" fontId="4" fillId="0" borderId="3" xfId="0" applyNumberFormat="1" applyFont="1" applyFill="1" applyBorder="1"/>
    <xf numFmtId="167" fontId="3" fillId="0" borderId="4" xfId="0" applyNumberFormat="1" applyFont="1" applyFill="1" applyBorder="1"/>
    <xf numFmtId="167" fontId="4" fillId="0" borderId="4" xfId="0" applyNumberFormat="1" applyFont="1" applyFill="1" applyBorder="1" applyAlignment="1"/>
    <xf numFmtId="167" fontId="4" fillId="0" borderId="4" xfId="0" applyNumberFormat="1" applyFont="1" applyFill="1" applyBorder="1"/>
    <xf numFmtId="167" fontId="4" fillId="0" borderId="7" xfId="0" applyNumberFormat="1" applyFont="1" applyFill="1" applyBorder="1"/>
    <xf numFmtId="167" fontId="3" fillId="0" borderId="0" xfId="0" applyNumberFormat="1" applyFont="1" applyFill="1" applyAlignment="1">
      <alignment vertical="top" wrapText="1"/>
    </xf>
    <xf numFmtId="167" fontId="4" fillId="0" borderId="8" xfId="0" applyNumberFormat="1" applyFont="1" applyFill="1" applyBorder="1" applyAlignment="1">
      <alignment horizontal="right"/>
    </xf>
    <xf numFmtId="167" fontId="4" fillId="0" borderId="1" xfId="0" applyNumberFormat="1" applyFont="1" applyFill="1" applyBorder="1" applyAlignment="1">
      <alignment horizontal="right"/>
    </xf>
    <xf numFmtId="167" fontId="3" fillId="0" borderId="0" xfId="0" applyNumberFormat="1" applyFont="1" applyFill="1" applyAlignment="1">
      <alignment horizontal="right"/>
    </xf>
    <xf numFmtId="167" fontId="3" fillId="0" borderId="0" xfId="0" applyNumberFormat="1" applyFont="1" applyFill="1" applyAlignment="1">
      <alignment wrapText="1"/>
    </xf>
    <xf numFmtId="165" fontId="3" fillId="0" borderId="0" xfId="1" applyNumberFormat="1" applyFont="1" applyFill="1" applyAlignment="1">
      <alignment vertical="top"/>
    </xf>
    <xf numFmtId="167" fontId="3" fillId="0" borderId="0" xfId="0" applyNumberFormat="1" applyFont="1" applyFill="1" applyBorder="1" applyAlignment="1">
      <alignment wrapText="1"/>
    </xf>
    <xf numFmtId="0" fontId="0" fillId="0" borderId="0" xfId="0" applyAlignment="1">
      <alignment wrapText="1"/>
    </xf>
    <xf numFmtId="0" fontId="12" fillId="0" borderId="0" xfId="0" applyFont="1" applyFill="1"/>
    <xf numFmtId="0" fontId="3" fillId="0" borderId="0" xfId="0" applyFont="1" applyFill="1" applyAlignment="1">
      <alignment horizontal="justify"/>
    </xf>
    <xf numFmtId="165" fontId="4" fillId="0" borderId="2" xfId="1" applyNumberFormat="1" applyFont="1" applyFill="1" applyBorder="1" applyAlignment="1">
      <alignment horizontal="justify"/>
    </xf>
    <xf numFmtId="0" fontId="4" fillId="0" borderId="0" xfId="0" quotePrefix="1" applyFont="1" applyFill="1" applyAlignment="1">
      <alignment horizontal="center"/>
    </xf>
    <xf numFmtId="0" fontId="4" fillId="0" borderId="0" xfId="0" applyNumberFormat="1" applyFont="1" applyFill="1" applyAlignment="1">
      <alignment horizontal="center" vertical="center"/>
    </xf>
    <xf numFmtId="165" fontId="4" fillId="0" borderId="1" xfId="1" applyNumberFormat="1" applyFont="1" applyFill="1" applyBorder="1" applyAlignment="1">
      <alignment vertical="center"/>
    </xf>
    <xf numFmtId="0" fontId="3"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right"/>
    </xf>
    <xf numFmtId="0" fontId="3" fillId="0" borderId="0" xfId="0" applyFont="1" applyFill="1" applyBorder="1" applyAlignment="1">
      <alignment horizontal="right"/>
    </xf>
    <xf numFmtId="167" fontId="4" fillId="0" borderId="0" xfId="0" applyNumberFormat="1" applyFont="1" applyFill="1" applyBorder="1" applyAlignment="1">
      <alignment wrapText="1"/>
    </xf>
    <xf numFmtId="167" fontId="4" fillId="0" borderId="0" xfId="0" applyNumberFormat="1" applyFont="1" applyFill="1" applyBorder="1" applyAlignment="1">
      <alignment vertical="top" wrapText="1"/>
    </xf>
    <xf numFmtId="167" fontId="4" fillId="0" borderId="4" xfId="0" applyNumberFormat="1" applyFont="1" applyFill="1" applyBorder="1" applyAlignment="1">
      <alignment horizontal="center"/>
    </xf>
    <xf numFmtId="14" fontId="4" fillId="0" borderId="0" xfId="0" applyNumberFormat="1" applyFont="1" applyFill="1" applyAlignment="1">
      <alignment horizontal="center"/>
    </xf>
    <xf numFmtId="0" fontId="4" fillId="0" borderId="0" xfId="0" applyFont="1" applyFill="1" applyAlignment="1">
      <alignment horizontal="center" vertical="top"/>
    </xf>
    <xf numFmtId="0" fontId="0" fillId="0" borderId="0" xfId="0" applyAlignment="1"/>
    <xf numFmtId="165" fontId="15" fillId="0" borderId="0" xfId="0" applyNumberFormat="1" applyFont="1" applyFill="1" applyAlignment="1">
      <alignment vertical="top"/>
    </xf>
    <xf numFmtId="165" fontId="3" fillId="0" borderId="0" xfId="0" applyNumberFormat="1" applyFont="1" applyFill="1" applyBorder="1"/>
    <xf numFmtId="167" fontId="15" fillId="0" borderId="0" xfId="0" applyNumberFormat="1" applyFont="1" applyFill="1"/>
    <xf numFmtId="0" fontId="0" fillId="0" borderId="0" xfId="0" applyFill="1" applyAlignment="1">
      <alignment wrapText="1"/>
    </xf>
    <xf numFmtId="0" fontId="5" fillId="0" borderId="0" xfId="0" applyFont="1" applyFill="1" applyBorder="1"/>
    <xf numFmtId="0" fontId="3" fillId="0" borderId="0" xfId="0" applyFont="1" applyFill="1" applyBorder="1" applyAlignment="1">
      <alignment horizontal="justify"/>
    </xf>
    <xf numFmtId="0" fontId="3" fillId="0" borderId="0" xfId="0" applyFont="1" applyFill="1" applyBorder="1" applyAlignment="1">
      <alignment horizontal="justify" vertical="top"/>
    </xf>
    <xf numFmtId="0" fontId="4" fillId="0" borderId="0" xfId="0" quotePrefix="1" applyFont="1" applyFill="1" applyBorder="1" applyAlignment="1">
      <alignment horizontal="center"/>
    </xf>
    <xf numFmtId="0" fontId="3" fillId="0" borderId="0" xfId="0" applyFont="1" applyFill="1" applyBorder="1" applyAlignment="1">
      <alignment horizontal="justify" vertical="center"/>
    </xf>
    <xf numFmtId="0" fontId="0" fillId="0" borderId="0" xfId="0" applyFill="1" applyAlignment="1"/>
    <xf numFmtId="165" fontId="3" fillId="0" borderId="0" xfId="1" applyNumberFormat="1" applyFont="1" applyFill="1" applyAlignment="1">
      <alignment vertical="center"/>
    </xf>
    <xf numFmtId="0" fontId="3" fillId="0" borderId="0" xfId="0" applyFont="1" applyFill="1" applyAlignment="1">
      <alignment horizontal="center" vertical="top"/>
    </xf>
    <xf numFmtId="0" fontId="3" fillId="2" borderId="0" xfId="0" applyFont="1" applyFill="1" applyAlignment="1">
      <alignment horizontal="justify" vertical="top" wrapText="1"/>
    </xf>
    <xf numFmtId="0" fontId="3" fillId="2" borderId="0" xfId="0" applyFont="1" applyFill="1" applyAlignment="1">
      <alignment horizontal="justify" vertical="top"/>
    </xf>
    <xf numFmtId="0" fontId="0" fillId="0" borderId="0" xfId="0" applyAlignment="1">
      <alignment vertical="top" wrapText="1"/>
    </xf>
    <xf numFmtId="165" fontId="16" fillId="0" borderId="0" xfId="2" applyNumberFormat="1" applyFont="1" applyFill="1" applyBorder="1" applyAlignment="1">
      <alignment vertical="center"/>
    </xf>
    <xf numFmtId="0" fontId="17" fillId="0" borderId="0" xfId="0" applyFont="1" applyFill="1" applyBorder="1" applyAlignment="1">
      <alignment vertical="center"/>
    </xf>
    <xf numFmtId="165" fontId="16" fillId="0" borderId="0" xfId="0" applyNumberFormat="1" applyFont="1" applyFill="1" applyBorder="1" applyAlignment="1">
      <alignment vertical="center"/>
    </xf>
    <xf numFmtId="0" fontId="17" fillId="0" borderId="0" xfId="0" applyFont="1" applyFill="1" applyAlignment="1">
      <alignment vertical="center"/>
    </xf>
    <xf numFmtId="39" fontId="4" fillId="0" borderId="2" xfId="0" applyNumberFormat="1" applyFont="1" applyFill="1" applyBorder="1" applyAlignment="1">
      <alignment horizontal="center" vertical="center"/>
    </xf>
    <xf numFmtId="39" fontId="3" fillId="0" borderId="0" xfId="0" applyNumberFormat="1" applyFont="1" applyFill="1" applyBorder="1" applyAlignment="1">
      <alignment horizontal="center" vertical="center"/>
    </xf>
    <xf numFmtId="39" fontId="3" fillId="0" borderId="0" xfId="0" applyNumberFormat="1" applyFont="1" applyFill="1" applyAlignment="1">
      <alignment horizontal="center" vertical="center"/>
    </xf>
    <xf numFmtId="165" fontId="4" fillId="0" borderId="0" xfId="1" applyNumberFormat="1" applyFont="1" applyFill="1" applyAlignment="1">
      <alignment horizontal="justify"/>
    </xf>
    <xf numFmtId="165" fontId="4" fillId="0" borderId="0" xfId="1" applyNumberFormat="1" applyFont="1" applyFill="1" applyAlignment="1">
      <alignment horizontal="justify" vertical="top"/>
    </xf>
    <xf numFmtId="165" fontId="3" fillId="0" borderId="0" xfId="1" applyNumberFormat="1" applyFont="1" applyFill="1" applyAlignment="1">
      <alignment horizontal="justify" vertical="top"/>
    </xf>
    <xf numFmtId="165" fontId="3" fillId="0" borderId="0" xfId="1" applyNumberFormat="1" applyFont="1" applyFill="1" applyAlignment="1">
      <alignment horizontal="justify"/>
    </xf>
    <xf numFmtId="0" fontId="3" fillId="0" borderId="0" xfId="0" applyFont="1" applyFill="1" applyAlignment="1">
      <alignment horizontal="center"/>
    </xf>
    <xf numFmtId="164" fontId="4" fillId="0" borderId="0" xfId="1" applyNumberFormat="1" applyFont="1" applyFill="1"/>
    <xf numFmtId="165" fontId="4" fillId="0" borderId="0" xfId="1" applyNumberFormat="1" applyFont="1" applyFill="1" applyAlignment="1">
      <alignment vertical="top"/>
    </xf>
    <xf numFmtId="0" fontId="7" fillId="0" borderId="0" xfId="0" applyFont="1" applyFill="1"/>
    <xf numFmtId="0" fontId="12" fillId="0" borderId="0" xfId="0" applyFont="1" applyFill="1" applyAlignment="1">
      <alignment horizontal="center"/>
    </xf>
    <xf numFmtId="39" fontId="4" fillId="0" borderId="0" xfId="0" applyNumberFormat="1" applyFont="1" applyFill="1" applyBorder="1" applyAlignment="1">
      <alignment horizontal="center" vertical="center"/>
    </xf>
    <xf numFmtId="165" fontId="4" fillId="0" borderId="2" xfId="1" applyNumberFormat="1" applyFont="1" applyFill="1" applyBorder="1" applyAlignment="1">
      <alignment horizontal="right"/>
    </xf>
    <xf numFmtId="0" fontId="4" fillId="0" borderId="2" xfId="0" applyFont="1" applyFill="1" applyBorder="1" applyAlignment="1"/>
    <xf numFmtId="0" fontId="3" fillId="0" borderId="2" xfId="0" applyFont="1" applyFill="1" applyBorder="1"/>
    <xf numFmtId="0" fontId="3" fillId="0" borderId="2" xfId="0" applyFont="1" applyFill="1" applyBorder="1" applyAlignment="1"/>
    <xf numFmtId="0" fontId="3" fillId="0" borderId="4" xfId="0" applyFont="1" applyFill="1" applyBorder="1" applyAlignment="1"/>
    <xf numFmtId="0" fontId="4" fillId="0" borderId="4" xfId="0" applyFont="1" applyFill="1" applyBorder="1" applyAlignment="1"/>
    <xf numFmtId="0" fontId="3" fillId="0" borderId="1" xfId="0" applyFont="1" applyFill="1" applyBorder="1" applyAlignment="1"/>
    <xf numFmtId="0" fontId="4" fillId="0" borderId="1" xfId="0" applyFont="1" applyFill="1" applyBorder="1" applyAlignment="1"/>
    <xf numFmtId="0" fontId="3" fillId="0" borderId="2" xfId="0" applyFont="1" applyFill="1" applyBorder="1" applyAlignment="1">
      <alignment wrapText="1"/>
    </xf>
    <xf numFmtId="165" fontId="3" fillId="0" borderId="0" xfId="1" applyNumberFormat="1" applyFont="1" applyFill="1" applyBorder="1" applyAlignment="1"/>
    <xf numFmtId="165" fontId="3" fillId="0" borderId="4" xfId="1" applyNumberFormat="1" applyFont="1" applyFill="1" applyBorder="1" applyAlignment="1"/>
    <xf numFmtId="165" fontId="3" fillId="0" borderId="1" xfId="1" applyNumberFormat="1" applyFont="1" applyFill="1" applyBorder="1" applyAlignment="1"/>
    <xf numFmtId="165" fontId="3" fillId="0" borderId="0" xfId="0" applyNumberFormat="1" applyFont="1" applyFill="1" applyBorder="1" applyAlignment="1"/>
    <xf numFmtId="165" fontId="4" fillId="0" borderId="3" xfId="1" applyNumberFormat="1" applyFont="1" applyFill="1" applyBorder="1" applyAlignment="1">
      <alignment horizontal="right"/>
    </xf>
    <xf numFmtId="2" fontId="4" fillId="0" borderId="2" xfId="0" applyNumberFormat="1" applyFont="1" applyFill="1" applyBorder="1" applyAlignment="1">
      <alignment horizontal="center" vertical="center"/>
    </xf>
    <xf numFmtId="0" fontId="4" fillId="0" borderId="0" xfId="0" applyFont="1" applyFill="1" applyAlignment="1">
      <alignment vertical="center"/>
    </xf>
    <xf numFmtId="165" fontId="3" fillId="0" borderId="1" xfId="0" applyNumberFormat="1" applyFont="1" applyFill="1" applyBorder="1" applyAlignment="1"/>
    <xf numFmtId="0" fontId="19" fillId="0" borderId="0" xfId="0" applyFont="1" applyFill="1" applyAlignment="1">
      <alignment vertical="top" wrapText="1"/>
    </xf>
    <xf numFmtId="0" fontId="20" fillId="0" borderId="0" xfId="0" applyFont="1" applyAlignment="1">
      <alignment vertical="top" wrapText="1"/>
    </xf>
    <xf numFmtId="0" fontId="4" fillId="0" borderId="0" xfId="0" applyFont="1" applyFill="1" applyBorder="1" applyAlignment="1">
      <alignment vertical="center"/>
    </xf>
    <xf numFmtId="0" fontId="3" fillId="3" borderId="0" xfId="0" applyFont="1" applyFill="1" applyAlignment="1">
      <alignment vertical="center" wrapText="1"/>
    </xf>
    <xf numFmtId="0" fontId="0" fillId="3" borderId="0" xfId="0" applyFill="1" applyAlignment="1">
      <alignment vertical="center" wrapText="1"/>
    </xf>
    <xf numFmtId="0" fontId="0" fillId="0" borderId="0" xfId="0" applyAlignment="1">
      <alignment horizontal="justify" vertical="top" wrapText="1"/>
    </xf>
    <xf numFmtId="0" fontId="3" fillId="3" borderId="0" xfId="0" applyFont="1" applyFill="1" applyAlignment="1">
      <alignment horizontal="justify" vertical="top"/>
    </xf>
    <xf numFmtId="39" fontId="4" fillId="3" borderId="0" xfId="0" applyNumberFormat="1" applyFont="1" applyFill="1" applyBorder="1" applyAlignment="1">
      <alignment horizontal="center" vertical="center"/>
    </xf>
    <xf numFmtId="165" fontId="4" fillId="3" borderId="0" xfId="1" applyNumberFormat="1" applyFont="1" applyFill="1" applyBorder="1" applyAlignment="1">
      <alignment vertical="top" wrapText="1"/>
    </xf>
    <xf numFmtId="165" fontId="4" fillId="3" borderId="1" xfId="1" applyNumberFormat="1" applyFont="1" applyFill="1" applyBorder="1" applyAlignment="1">
      <alignment vertical="center"/>
    </xf>
    <xf numFmtId="0" fontId="3" fillId="0" borderId="0" xfId="0" applyFont="1"/>
    <xf numFmtId="0" fontId="3" fillId="3" borderId="0" xfId="0" applyFont="1" applyFill="1"/>
    <xf numFmtId="0" fontId="3" fillId="3" borderId="0" xfId="0" applyFont="1" applyFill="1" applyAlignment="1">
      <alignment horizontal="justify" vertical="top" wrapText="1"/>
    </xf>
    <xf numFmtId="0" fontId="3" fillId="3" borderId="0" xfId="0" applyFont="1" applyFill="1" applyAlignment="1">
      <alignment horizontal="left" vertical="center"/>
    </xf>
    <xf numFmtId="0" fontId="4" fillId="3" borderId="0" xfId="0" applyFont="1" applyFill="1"/>
    <xf numFmtId="0" fontId="23" fillId="3" borderId="0" xfId="0" applyFont="1" applyFill="1" applyAlignment="1">
      <alignment horizontal="justify" vertical="center" wrapText="1"/>
    </xf>
    <xf numFmtId="0" fontId="0" fillId="3" borderId="0" xfId="0" applyFill="1" applyAlignment="1">
      <alignment horizontal="justify" wrapText="1"/>
    </xf>
    <xf numFmtId="0" fontId="14" fillId="3" borderId="0" xfId="0" applyFont="1" applyFill="1"/>
    <xf numFmtId="0" fontId="24" fillId="3" borderId="0" xfId="0" applyFont="1" applyFill="1" applyAlignment="1">
      <alignment wrapText="1"/>
    </xf>
    <xf numFmtId="0" fontId="4" fillId="0" borderId="0" xfId="0" applyFont="1" applyFill="1" applyBorder="1" applyAlignment="1"/>
    <xf numFmtId="0" fontId="4" fillId="3" borderId="0" xfId="0" applyFont="1" applyFill="1" applyAlignment="1">
      <alignment horizontal="center"/>
    </xf>
    <xf numFmtId="165" fontId="4" fillId="3" borderId="0" xfId="1" applyNumberFormat="1" applyFont="1" applyFill="1" applyAlignment="1">
      <alignment horizontal="center"/>
    </xf>
    <xf numFmtId="165" fontId="4" fillId="3" borderId="4" xfId="1" applyNumberFormat="1" applyFont="1" applyFill="1" applyBorder="1" applyAlignment="1">
      <alignment vertical="center"/>
    </xf>
    <xf numFmtId="165" fontId="4" fillId="3" borderId="0" xfId="1" applyNumberFormat="1" applyFont="1" applyFill="1" applyBorder="1" applyAlignment="1">
      <alignment vertical="center"/>
    </xf>
    <xf numFmtId="0" fontId="19" fillId="0" borderId="0" xfId="0" applyFont="1" applyFill="1"/>
    <xf numFmtId="0" fontId="19" fillId="0" borderId="0" xfId="0" applyFont="1" applyFill="1" applyAlignment="1">
      <alignment horizontal="justify" vertical="top" wrapText="1"/>
    </xf>
    <xf numFmtId="0" fontId="19" fillId="3" borderId="0" xfId="0" applyFont="1" applyFill="1"/>
    <xf numFmtId="0" fontId="19" fillId="3" borderId="0" xfId="0" applyFont="1" applyFill="1" applyAlignment="1">
      <alignment horizontal="justify" vertical="top" wrapText="1"/>
    </xf>
    <xf numFmtId="0" fontId="19" fillId="3" borderId="0" xfId="0" quotePrefix="1" applyFont="1" applyFill="1" applyAlignment="1">
      <alignment horizontal="left" vertical="center"/>
    </xf>
    <xf numFmtId="0" fontId="19" fillId="0" borderId="0" xfId="0" applyFont="1" applyAlignment="1">
      <alignment horizontal="justify" vertical="top" wrapText="1"/>
    </xf>
    <xf numFmtId="10" fontId="3" fillId="0" borderId="0" xfId="0" applyNumberFormat="1" applyFont="1" applyFill="1" applyAlignment="1">
      <alignment horizontal="justify" vertical="top" wrapText="1"/>
    </xf>
    <xf numFmtId="165" fontId="4" fillId="3" borderId="0" xfId="1" applyNumberFormat="1" applyFont="1" applyFill="1" applyAlignment="1"/>
    <xf numFmtId="165" fontId="3" fillId="3" borderId="4" xfId="1" applyNumberFormat="1" applyFont="1" applyFill="1" applyBorder="1" applyAlignment="1"/>
    <xf numFmtId="165" fontId="3" fillId="3" borderId="0" xfId="1" applyNumberFormat="1" applyFont="1" applyFill="1" applyBorder="1" applyAlignment="1"/>
    <xf numFmtId="0" fontId="4" fillId="4" borderId="0" xfId="0" applyFont="1" applyFill="1"/>
    <xf numFmtId="0" fontId="3" fillId="4" borderId="0" xfId="0" applyFont="1" applyFill="1" applyAlignment="1">
      <alignment horizontal="justify" vertical="top" wrapText="1"/>
    </xf>
    <xf numFmtId="167" fontId="25" fillId="0" borderId="0" xfId="0" applyNumberFormat="1" applyFont="1" applyFill="1" applyBorder="1"/>
    <xf numFmtId="167" fontId="25" fillId="0" borderId="0" xfId="0" applyNumberFormat="1" applyFont="1" applyFill="1"/>
    <xf numFmtId="0" fontId="25" fillId="0" borderId="0" xfId="0" applyFont="1" applyFill="1"/>
    <xf numFmtId="0" fontId="26" fillId="0" borderId="0" xfId="0" applyFont="1" applyFill="1"/>
    <xf numFmtId="0" fontId="25" fillId="0" borderId="0" xfId="0" applyFont="1" applyFill="1" applyAlignment="1">
      <alignment wrapText="1"/>
    </xf>
    <xf numFmtId="0" fontId="25" fillId="0" borderId="0" xfId="0" applyFont="1" applyFill="1" applyAlignment="1">
      <alignment vertical="top"/>
    </xf>
    <xf numFmtId="165" fontId="25" fillId="0" borderId="0" xfId="0" applyNumberFormat="1" applyFont="1" applyFill="1"/>
    <xf numFmtId="0" fontId="26" fillId="0" borderId="0" xfId="0" applyFont="1" applyFill="1" applyAlignment="1">
      <alignment horizontal="justify" vertical="top" wrapText="1"/>
    </xf>
    <xf numFmtId="0" fontId="25" fillId="0" borderId="0" xfId="0" applyFont="1" applyFill="1" applyAlignment="1">
      <alignment horizontal="justify" vertical="top" wrapText="1"/>
    </xf>
    <xf numFmtId="0" fontId="7" fillId="0" borderId="0" xfId="0" applyFont="1" applyFill="1" applyAlignment="1">
      <alignment horizontal="justify" vertical="top" wrapText="1"/>
    </xf>
    <xf numFmtId="0" fontId="0" fillId="0" borderId="0" xfId="0" applyFill="1" applyAlignment="1">
      <alignment horizontal="justify" vertical="top"/>
    </xf>
    <xf numFmtId="0" fontId="3" fillId="0" borderId="0" xfId="0" applyNumberFormat="1" applyFont="1" applyFill="1" applyAlignment="1">
      <alignment horizontal="justify" vertical="top"/>
    </xf>
    <xf numFmtId="0" fontId="3" fillId="4" borderId="0" xfId="0" applyFont="1" applyFill="1" applyAlignment="1">
      <alignment horizontal="justify" vertical="top" wrapText="1"/>
    </xf>
    <xf numFmtId="165" fontId="4" fillId="4" borderId="0" xfId="1" applyNumberFormat="1" applyFont="1" applyFill="1" applyBorder="1" applyAlignment="1">
      <alignment vertical="top" wrapText="1"/>
    </xf>
    <xf numFmtId="165" fontId="4" fillId="4" borderId="0" xfId="1" applyNumberFormat="1" applyFont="1" applyFill="1" applyBorder="1" applyAlignment="1">
      <alignment vertical="center"/>
    </xf>
    <xf numFmtId="165" fontId="4" fillId="4" borderId="0" xfId="1" applyNumberFormat="1" applyFont="1" applyFill="1"/>
    <xf numFmtId="165" fontId="4" fillId="4" borderId="3" xfId="1" applyNumberFormat="1" applyFont="1" applyFill="1" applyBorder="1" applyAlignment="1">
      <alignment vertical="center"/>
    </xf>
    <xf numFmtId="0" fontId="6" fillId="4" borderId="0" xfId="0" applyFont="1" applyFill="1"/>
    <xf numFmtId="43" fontId="4" fillId="4" borderId="2" xfId="1" applyFont="1" applyFill="1" applyBorder="1" applyAlignment="1">
      <alignment horizontal="right" vertical="top"/>
    </xf>
    <xf numFmtId="165" fontId="27" fillId="0" borderId="0" xfId="1" applyNumberFormat="1" applyFont="1" applyFill="1" applyBorder="1" applyAlignment="1">
      <alignment vertical="center"/>
    </xf>
    <xf numFmtId="0" fontId="4" fillId="4" borderId="0" xfId="0" applyFont="1" applyFill="1" applyAlignment="1">
      <alignment horizontal="center"/>
    </xf>
    <xf numFmtId="165" fontId="4" fillId="4" borderId="1" xfId="1" applyNumberFormat="1" applyFont="1" applyFill="1" applyBorder="1" applyAlignment="1">
      <alignment vertical="center"/>
    </xf>
    <xf numFmtId="0" fontId="4" fillId="4" borderId="0" xfId="0" applyFont="1" applyFill="1" applyAlignment="1">
      <alignment horizontal="center" vertical="top" wrapText="1"/>
    </xf>
    <xf numFmtId="14" fontId="4" fillId="4" borderId="0" xfId="0" applyNumberFormat="1" applyFont="1" applyFill="1" applyAlignment="1">
      <alignment horizontal="center"/>
    </xf>
    <xf numFmtId="0" fontId="28" fillId="0" borderId="0" xfId="0" applyFont="1" applyFill="1" applyAlignment="1">
      <alignment vertical="center"/>
    </xf>
    <xf numFmtId="43" fontId="4" fillId="0" borderId="2" xfId="1" applyFont="1" applyFill="1" applyBorder="1" applyAlignment="1">
      <alignment horizontal="center" vertical="center"/>
    </xf>
    <xf numFmtId="0" fontId="3" fillId="4" borderId="0" xfId="0" applyFont="1" applyFill="1" applyAlignment="1">
      <alignment horizontal="justify" vertical="top" wrapText="1"/>
    </xf>
    <xf numFmtId="0" fontId="3" fillId="4" borderId="0" xfId="0" applyFont="1" applyFill="1" applyAlignment="1">
      <alignment horizontal="justify" vertical="top"/>
    </xf>
    <xf numFmtId="0" fontId="0" fillId="4" borderId="0" xfId="0" applyFill="1" applyAlignment="1">
      <alignment horizontal="justify" wrapText="1"/>
    </xf>
    <xf numFmtId="165" fontId="4" fillId="4" borderId="0" xfId="1" applyNumberFormat="1" applyFont="1" applyFill="1" applyBorder="1" applyAlignment="1">
      <alignment horizontal="right"/>
    </xf>
    <xf numFmtId="0" fontId="3" fillId="0" borderId="0" xfId="0" applyFont="1" applyFill="1" applyAlignment="1">
      <alignment horizontal="right" vertical="top"/>
    </xf>
    <xf numFmtId="165" fontId="3" fillId="0" borderId="0" xfId="1" applyNumberFormat="1" applyFont="1" applyFill="1" applyBorder="1" applyAlignment="1">
      <alignment horizontal="right" vertical="top"/>
    </xf>
    <xf numFmtId="0" fontId="3" fillId="0" borderId="0" xfId="0" applyFont="1" applyFill="1" applyBorder="1" applyAlignment="1">
      <alignment horizontal="right" vertical="top"/>
    </xf>
    <xf numFmtId="167" fontId="28" fillId="0" borderId="0" xfId="0" applyNumberFormat="1" applyFont="1" applyFill="1" applyBorder="1"/>
    <xf numFmtId="167" fontId="28" fillId="0" borderId="0" xfId="0" applyNumberFormat="1" applyFont="1" applyFill="1"/>
    <xf numFmtId="165" fontId="26" fillId="0" borderId="0" xfId="0" applyNumberFormat="1" applyFont="1" applyFill="1" applyBorder="1" applyAlignment="1">
      <alignment vertical="center"/>
    </xf>
    <xf numFmtId="0" fontId="3" fillId="0" borderId="0" xfId="0" applyFont="1" applyFill="1" applyBorder="1" applyAlignment="1">
      <alignment horizontal="left" vertical="top" wrapText="1" indent="1"/>
    </xf>
    <xf numFmtId="165" fontId="27" fillId="4" borderId="0" xfId="1" applyNumberFormat="1" applyFont="1" applyFill="1" applyBorder="1"/>
    <xf numFmtId="165" fontId="27" fillId="0" borderId="0" xfId="1" applyNumberFormat="1" applyFont="1" applyFill="1" applyBorder="1"/>
    <xf numFmtId="165" fontId="28" fillId="0" borderId="0" xfId="1" applyNumberFormat="1" applyFont="1" applyFill="1" applyBorder="1"/>
    <xf numFmtId="165" fontId="28" fillId="0" borderId="0" xfId="1" applyNumberFormat="1" applyFont="1" applyFill="1"/>
    <xf numFmtId="165" fontId="27" fillId="0" borderId="0" xfId="1" applyNumberFormat="1" applyFont="1" applyFill="1"/>
    <xf numFmtId="10" fontId="3" fillId="0" borderId="0" xfId="2" applyNumberFormat="1" applyFont="1" applyFill="1" applyBorder="1" applyAlignment="1">
      <alignment vertical="center"/>
    </xf>
    <xf numFmtId="0" fontId="0" fillId="0" borderId="0" xfId="0" applyFill="1" applyAlignment="1">
      <alignment horizontal="justify" wrapText="1"/>
    </xf>
    <xf numFmtId="0" fontId="21" fillId="3" borderId="0" xfId="0" applyFont="1" applyFill="1" applyAlignment="1">
      <alignment horizontal="justify" vertical="center" wrapText="1"/>
    </xf>
    <xf numFmtId="165" fontId="4" fillId="0" borderId="0" xfId="1" applyNumberFormat="1" applyFont="1" applyFill="1" applyAlignment="1">
      <alignment horizontal="center"/>
    </xf>
    <xf numFmtId="0" fontId="3" fillId="5" borderId="0" xfId="0" applyFont="1" applyFill="1"/>
    <xf numFmtId="9" fontId="3" fillId="2" borderId="0" xfId="2" applyFont="1" applyFill="1" applyAlignment="1">
      <alignment horizontal="justify" vertical="top"/>
    </xf>
    <xf numFmtId="15" fontId="3" fillId="0" borderId="0" xfId="0" quotePrefix="1" applyNumberFormat="1" applyFont="1" applyFill="1" applyAlignment="1">
      <alignment horizontal="justify" vertical="top" wrapText="1"/>
    </xf>
    <xf numFmtId="165" fontId="26" fillId="4" borderId="0" xfId="1" applyNumberFormat="1" applyFont="1" applyFill="1"/>
    <xf numFmtId="165" fontId="26" fillId="4" borderId="0" xfId="1" applyNumberFormat="1" applyFont="1" applyFill="1" applyBorder="1" applyAlignment="1">
      <alignment vertical="center"/>
    </xf>
    <xf numFmtId="165" fontId="25" fillId="4" borderId="0" xfId="0" applyNumberFormat="1" applyFont="1" applyFill="1"/>
    <xf numFmtId="0" fontId="25" fillId="4" borderId="0" xfId="0" applyFont="1" applyFill="1"/>
    <xf numFmtId="168" fontId="0" fillId="0" borderId="0" xfId="0" applyNumberFormat="1" applyAlignment="1">
      <alignment wrapText="1"/>
    </xf>
    <xf numFmtId="0" fontId="4" fillId="0" borderId="0" xfId="0" applyFont="1" applyFill="1" applyAlignment="1">
      <alignment horizontal="center"/>
    </xf>
    <xf numFmtId="0" fontId="3" fillId="0" borderId="0" xfId="0" applyFont="1" applyFill="1" applyAlignment="1"/>
    <xf numFmtId="165" fontId="4" fillId="0" borderId="0" xfId="1" applyNumberFormat="1" applyFont="1" applyFill="1" applyAlignment="1">
      <alignment horizontal="center"/>
    </xf>
    <xf numFmtId="0" fontId="4" fillId="0" borderId="0" xfId="0" applyFont="1" applyFill="1" applyAlignment="1">
      <alignment vertical="center" wrapText="1"/>
    </xf>
    <xf numFmtId="0" fontId="3" fillId="0" borderId="0" xfId="0" applyFont="1" applyFill="1" applyAlignment="1" applyProtection="1">
      <alignment vertical="top" wrapText="1"/>
      <protection locked="0"/>
    </xf>
    <xf numFmtId="0" fontId="4" fillId="0" borderId="0" xfId="0" applyFont="1" applyFill="1" applyAlignment="1" applyProtection="1">
      <alignment vertical="top" wrapText="1"/>
      <protection locked="0"/>
    </xf>
    <xf numFmtId="0" fontId="4" fillId="0" borderId="0" xfId="0" applyFont="1" applyFill="1" applyAlignment="1">
      <alignment horizontal="center"/>
    </xf>
    <xf numFmtId="0" fontId="3" fillId="0" borderId="0" xfId="0" applyFont="1" applyFill="1" applyAlignment="1" applyProtection="1">
      <alignment vertical="center" wrapText="1"/>
      <protection locked="0"/>
    </xf>
    <xf numFmtId="0" fontId="3" fillId="0" borderId="0" xfId="0" applyFont="1" applyFill="1" applyAlignment="1">
      <alignment vertical="center" wrapText="1"/>
    </xf>
    <xf numFmtId="0" fontId="0" fillId="0" borderId="0" xfId="0" applyAlignment="1">
      <alignment vertical="top" wrapText="1"/>
    </xf>
    <xf numFmtId="0" fontId="3" fillId="0" borderId="0" xfId="0" applyFont="1" applyFill="1" applyAlignment="1">
      <alignment vertical="top" wrapText="1"/>
    </xf>
    <xf numFmtId="0" fontId="8" fillId="0" borderId="0" xfId="0" applyFont="1" applyFill="1" applyBorder="1" applyAlignment="1">
      <alignment horizontal="center"/>
    </xf>
    <xf numFmtId="0" fontId="3" fillId="0" borderId="0" xfId="0" applyFont="1" applyFill="1" applyBorder="1" applyAlignment="1">
      <alignment horizontal="center"/>
    </xf>
    <xf numFmtId="0" fontId="3" fillId="0" borderId="0" xfId="0" applyNumberFormat="1" applyFont="1" applyFill="1" applyBorder="1" applyAlignment="1">
      <alignment horizontal="center" vertical="top" wrapText="1"/>
    </xf>
    <xf numFmtId="0" fontId="2" fillId="0" borderId="0" xfId="0" applyFont="1" applyFill="1" applyAlignment="1">
      <alignment horizontal="center" wrapText="1"/>
    </xf>
    <xf numFmtId="0" fontId="7" fillId="0" borderId="0" xfId="0" applyFont="1" applyFill="1" applyAlignment="1">
      <alignment horizontal="center" wrapText="1"/>
    </xf>
    <xf numFmtId="0" fontId="3" fillId="0" borderId="0" xfId="0" applyNumberFormat="1" applyFont="1" applyFill="1" applyBorder="1" applyAlignment="1">
      <alignment horizontal="justify" vertical="top" wrapText="1"/>
    </xf>
    <xf numFmtId="0" fontId="3" fillId="0" borderId="0" xfId="0" applyNumberFormat="1" applyFont="1" applyFill="1" applyAlignment="1">
      <alignment horizontal="justify" vertical="top" wrapText="1"/>
    </xf>
    <xf numFmtId="0" fontId="3" fillId="0" borderId="0" xfId="0" applyFont="1" applyFill="1" applyAlignment="1">
      <alignment horizontal="justify" vertical="top" wrapText="1"/>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vertical="center" wrapText="1"/>
      <protection locked="0"/>
    </xf>
    <xf numFmtId="0" fontId="3" fillId="0" borderId="0" xfId="0" applyFont="1" applyFill="1" applyAlignment="1">
      <alignment horizontal="justify" vertical="center" wrapText="1"/>
    </xf>
    <xf numFmtId="0" fontId="4" fillId="0" borderId="0" xfId="0" applyFont="1" applyFill="1" applyAlignment="1">
      <alignment horizontal="justify" vertical="top" wrapText="1"/>
    </xf>
    <xf numFmtId="0" fontId="3" fillId="0" borderId="0" xfId="0" applyFont="1" applyFill="1" applyAlignment="1" applyProtection="1">
      <alignment horizontal="left" vertical="center" wrapText="1"/>
      <protection locked="0"/>
    </xf>
    <xf numFmtId="0" fontId="5" fillId="0" borderId="0" xfId="0" applyFont="1" applyFill="1" applyAlignment="1">
      <alignment wrapText="1"/>
    </xf>
    <xf numFmtId="0" fontId="0" fillId="0" borderId="0" xfId="0" applyFill="1" applyAlignment="1">
      <alignment horizontal="justify" vertical="top" wrapText="1"/>
    </xf>
    <xf numFmtId="0" fontId="0" fillId="0" borderId="0" xfId="0" applyFill="1" applyAlignment="1">
      <alignment wrapText="1"/>
    </xf>
    <xf numFmtId="0" fontId="4" fillId="0" borderId="0" xfId="0" applyFont="1" applyFill="1" applyAlignment="1">
      <alignment horizontal="justify" vertical="top"/>
    </xf>
    <xf numFmtId="0" fontId="6" fillId="0" borderId="0" xfId="0" applyFont="1" applyFill="1" applyAlignment="1">
      <alignment horizontal="justify" vertical="top"/>
    </xf>
    <xf numFmtId="0" fontId="0" fillId="0" borderId="0" xfId="0" applyAlignment="1">
      <alignment vertical="center" wrapText="1"/>
    </xf>
    <xf numFmtId="0" fontId="4" fillId="0" borderId="0" xfId="0" applyFont="1" applyFill="1" applyAlignment="1" applyProtection="1">
      <alignment horizontal="justify" vertical="center" wrapText="1"/>
      <protection locked="0"/>
    </xf>
    <xf numFmtId="0" fontId="3" fillId="0" borderId="0" xfId="0" applyFont="1" applyFill="1" applyAlignment="1">
      <alignment vertical="top"/>
    </xf>
    <xf numFmtId="0" fontId="4" fillId="0" borderId="0" xfId="0" applyFont="1" applyFill="1" applyAlignment="1">
      <alignment vertical="center"/>
    </xf>
    <xf numFmtId="0" fontId="4" fillId="0" borderId="0" xfId="0" applyFont="1" applyFill="1" applyAlignment="1">
      <alignment wrapText="1"/>
    </xf>
    <xf numFmtId="0" fontId="3" fillId="0" borderId="0" xfId="0" applyNumberFormat="1" applyFont="1" applyFill="1" applyAlignment="1">
      <alignment horizontal="justify" vertical="center" wrapText="1"/>
    </xf>
    <xf numFmtId="0" fontId="5" fillId="0" borderId="0" xfId="0" applyNumberFormat="1" applyFont="1" applyFill="1" applyAlignment="1">
      <alignment horizontal="justify" vertical="center" wrapText="1"/>
    </xf>
    <xf numFmtId="167" fontId="4" fillId="0" borderId="0" xfId="0" applyNumberFormat="1" applyFont="1" applyFill="1" applyBorder="1" applyAlignment="1">
      <alignment horizontal="center" wrapText="1"/>
    </xf>
    <xf numFmtId="167" fontId="4" fillId="0" borderId="4" xfId="0" applyNumberFormat="1" applyFont="1" applyFill="1"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vertical="top" wrapText="1"/>
    </xf>
    <xf numFmtId="0" fontId="4" fillId="0" borderId="4" xfId="0" applyFont="1" applyFill="1" applyBorder="1" applyAlignment="1">
      <alignment horizontal="center" wrapText="1"/>
    </xf>
    <xf numFmtId="0" fontId="0" fillId="0" borderId="4" xfId="0" applyFill="1" applyBorder="1" applyAlignment="1">
      <alignment horizontal="center" wrapText="1"/>
    </xf>
    <xf numFmtId="0" fontId="3" fillId="0" borderId="0" xfId="0" applyFont="1" applyFill="1" applyAlignment="1">
      <alignment horizontal="justify" wrapText="1"/>
    </xf>
    <xf numFmtId="0" fontId="3" fillId="0" borderId="0" xfId="0" applyFont="1" applyFill="1" applyAlignment="1">
      <alignment horizontal="justify" vertical="top"/>
    </xf>
    <xf numFmtId="0" fontId="4" fillId="0" borderId="0" xfId="0" applyFont="1" applyFill="1" applyAlignment="1">
      <alignment horizontal="left" vertical="top" wrapText="1"/>
    </xf>
    <xf numFmtId="0" fontId="3" fillId="0" borderId="0" xfId="0" applyFont="1" applyFill="1" applyAlignment="1">
      <alignment wrapText="1"/>
    </xf>
    <xf numFmtId="0" fontId="3" fillId="0" borderId="0" xfId="0" applyFont="1" applyFill="1" applyBorder="1" applyAlignment="1">
      <alignment horizontal="justify" vertical="top" wrapText="1"/>
    </xf>
    <xf numFmtId="0" fontId="0" fillId="0" borderId="0" xfId="0" applyFill="1" applyBorder="1" applyAlignment="1">
      <alignment horizontal="justify" vertical="top" wrapText="1"/>
    </xf>
    <xf numFmtId="0" fontId="4" fillId="0" borderId="0" xfId="0" applyFont="1" applyFill="1" applyAlignment="1"/>
    <xf numFmtId="0" fontId="19" fillId="3" borderId="0" xfId="0" applyFont="1" applyFill="1" applyAlignment="1">
      <alignment horizontal="justify" wrapText="1"/>
    </xf>
    <xf numFmtId="0" fontId="3" fillId="3" borderId="0" xfId="0" applyFont="1" applyFill="1" applyAlignment="1">
      <alignment wrapText="1"/>
    </xf>
    <xf numFmtId="0" fontId="19" fillId="0" borderId="0" xfId="0" applyFont="1" applyAlignment="1">
      <alignment horizontal="justify" vertical="top" wrapText="1"/>
    </xf>
    <xf numFmtId="0" fontId="20" fillId="0" borderId="0" xfId="0" applyFont="1" applyAlignment="1">
      <alignment horizontal="justify" vertical="top" wrapText="1"/>
    </xf>
    <xf numFmtId="0" fontId="19" fillId="3" borderId="0" xfId="0" applyFont="1" applyFill="1" applyAlignment="1">
      <alignment wrapText="1"/>
    </xf>
    <xf numFmtId="0" fontId="20" fillId="0" borderId="0" xfId="0" applyFont="1" applyAlignment="1">
      <alignment wrapText="1"/>
    </xf>
    <xf numFmtId="0" fontId="24" fillId="3" borderId="0" xfId="0" applyFont="1" applyFill="1" applyAlignment="1">
      <alignment wrapText="1"/>
    </xf>
    <xf numFmtId="0" fontId="3" fillId="3" borderId="0" xfId="0" quotePrefix="1" applyFont="1" applyFill="1" applyAlignment="1">
      <alignment horizontal="justify" vertical="center" wrapText="1"/>
    </xf>
    <xf numFmtId="0" fontId="3" fillId="3" borderId="0" xfId="0" applyFont="1" applyFill="1" applyAlignment="1">
      <alignment horizontal="justify" wrapText="1"/>
    </xf>
    <xf numFmtId="0" fontId="0" fillId="0" borderId="0" xfId="0" applyAlignment="1">
      <alignment wrapText="1"/>
    </xf>
    <xf numFmtId="0" fontId="4" fillId="3" borderId="0" xfId="0" applyFont="1" applyFill="1" applyAlignment="1">
      <alignment horizontal="justify" vertical="top" wrapText="1"/>
    </xf>
    <xf numFmtId="0" fontId="18" fillId="3" borderId="0" xfId="0" applyFont="1" applyFill="1" applyAlignment="1">
      <alignment horizontal="justify" vertical="top" wrapText="1"/>
    </xf>
    <xf numFmtId="0" fontId="0" fillId="4" borderId="0" xfId="0" applyFill="1" applyAlignment="1">
      <alignment horizontal="justify" vertical="top" wrapText="1"/>
    </xf>
    <xf numFmtId="0" fontId="0" fillId="0" borderId="0" xfId="0" applyAlignment="1">
      <alignment horizontal="justify" vertical="top" wrapText="1"/>
    </xf>
    <xf numFmtId="0" fontId="3" fillId="3" borderId="0" xfId="0" applyFont="1" applyFill="1" applyAlignment="1">
      <alignment horizontal="justify" vertical="center" wrapText="1"/>
    </xf>
    <xf numFmtId="0" fontId="19" fillId="3" borderId="0" xfId="0" applyFont="1" applyFill="1" applyAlignment="1">
      <alignment horizontal="justify" vertical="center" wrapText="1"/>
    </xf>
    <xf numFmtId="0" fontId="3" fillId="4" borderId="0" xfId="0" applyFont="1" applyFill="1" applyAlignment="1">
      <alignment horizontal="justify" vertical="top" wrapText="1"/>
    </xf>
    <xf numFmtId="0" fontId="4" fillId="0" borderId="0" xfId="0" applyFont="1" applyFill="1" applyAlignment="1">
      <alignment horizontal="center" wrapText="1"/>
    </xf>
    <xf numFmtId="0" fontId="3" fillId="4" borderId="0" xfId="0" applyFont="1" applyFill="1" applyAlignment="1">
      <alignment horizontal="justify" vertical="top"/>
    </xf>
    <xf numFmtId="0" fontId="0" fillId="4" borderId="0" xfId="0" applyFill="1" applyAlignment="1">
      <alignment horizontal="justify" wrapText="1"/>
    </xf>
    <xf numFmtId="0" fontId="0" fillId="0" borderId="0" xfId="0" applyFill="1" applyAlignment="1">
      <alignment horizontal="justify" vertical="center" wrapText="1"/>
    </xf>
    <xf numFmtId="0" fontId="21" fillId="3" borderId="0" xfId="0" applyFont="1" applyFill="1" applyAlignment="1">
      <alignment horizontal="justify" vertical="center" wrapText="1"/>
    </xf>
    <xf numFmtId="0" fontId="19" fillId="0" borderId="0" xfId="0" applyFont="1" applyFill="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 fillId="0" borderId="0" xfId="0" applyFont="1" applyFill="1" applyAlignment="1">
      <alignment wrapText="1"/>
    </xf>
    <xf numFmtId="0" fontId="3" fillId="0" borderId="0" xfId="0" applyFont="1" applyFill="1" applyAlignment="1"/>
    <xf numFmtId="9" fontId="3" fillId="5" borderId="0" xfId="2" applyFont="1" applyFill="1" applyAlignment="1">
      <alignment horizontal="justify" vertical="top" wrapText="1"/>
    </xf>
    <xf numFmtId="9" fontId="3" fillId="5" borderId="0" xfId="2" applyFont="1" applyFill="1" applyAlignment="1">
      <alignment horizontal="justify" vertical="top"/>
    </xf>
    <xf numFmtId="0" fontId="0" fillId="0" borderId="0" xfId="0" applyFill="1" applyAlignment="1">
      <alignment horizontal="justify" vertical="top"/>
    </xf>
    <xf numFmtId="0" fontId="3" fillId="0" borderId="0" xfId="0" applyFont="1" applyFill="1" applyAlignment="1">
      <alignment horizontal="justify" vertical="justify"/>
    </xf>
    <xf numFmtId="0" fontId="0" fillId="0" borderId="0" xfId="0" applyFill="1" applyAlignment="1">
      <alignment horizontal="justify"/>
    </xf>
    <xf numFmtId="0" fontId="3" fillId="0" borderId="0" xfId="0" applyFont="1" applyFill="1" applyBorder="1" applyAlignment="1">
      <alignment horizontal="left" vertical="top" wrapText="1" indent="1"/>
    </xf>
    <xf numFmtId="165" fontId="4" fillId="0" borderId="0" xfId="1" applyNumberFormat="1" applyFont="1" applyFill="1" applyAlignment="1">
      <alignment horizontal="center"/>
    </xf>
    <xf numFmtId="0" fontId="0" fillId="0" borderId="0" xfId="0" applyAlignment="1">
      <alignment horizontal="justify" vertical="center" wrapText="1"/>
    </xf>
    <xf numFmtId="0" fontId="4" fillId="0" borderId="0" xfId="0" applyFont="1" applyFill="1" applyBorder="1" applyAlignment="1">
      <alignment horizontal="center" wrapText="1"/>
    </xf>
    <xf numFmtId="0" fontId="3" fillId="0" borderId="0" xfId="0" applyFont="1" applyFill="1" applyBorder="1" applyAlignment="1">
      <alignment wrapText="1"/>
    </xf>
    <xf numFmtId="0" fontId="4" fillId="0" borderId="0" xfId="0" applyFont="1" applyFill="1" applyBorder="1" applyAlignment="1">
      <alignment horizontal="center"/>
    </xf>
    <xf numFmtId="0" fontId="3" fillId="3" borderId="0" xfId="0" applyFont="1" applyFill="1" applyAlignment="1">
      <alignment vertical="center" wrapText="1"/>
    </xf>
    <xf numFmtId="0" fontId="0" fillId="3" borderId="0" xfId="0" applyFill="1" applyAlignment="1">
      <alignmen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23</xdr:col>
      <xdr:colOff>487680</xdr:colOff>
      <xdr:row>22</xdr:row>
      <xdr:rowOff>160020</xdr:rowOff>
    </xdr:from>
    <xdr:to>
      <xdr:col>24</xdr:col>
      <xdr:colOff>312420</xdr:colOff>
      <xdr:row>22</xdr:row>
      <xdr:rowOff>160020</xdr:rowOff>
    </xdr:to>
    <xdr:sp macro="" textlink="">
      <xdr:nvSpPr>
        <xdr:cNvPr id="1855" name="Line 2"/>
        <xdr:cNvSpPr>
          <a:spLocks noChangeShapeType="1"/>
        </xdr:cNvSpPr>
      </xdr:nvSpPr>
      <xdr:spPr bwMode="auto">
        <a:xfrm flipV="1">
          <a:off x="13754100" y="4450080"/>
          <a:ext cx="4495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609600</xdr:colOff>
      <xdr:row>8</xdr:row>
      <xdr:rowOff>0</xdr:rowOff>
    </xdr:from>
    <xdr:to>
      <xdr:col>2</xdr:col>
      <xdr:colOff>30480</xdr:colOff>
      <xdr:row>8</xdr:row>
      <xdr:rowOff>0</xdr:rowOff>
    </xdr:to>
    <xdr:sp macro="" textlink="">
      <xdr:nvSpPr>
        <xdr:cNvPr id="12826" name="Line 2"/>
        <xdr:cNvSpPr>
          <a:spLocks noChangeShapeType="1"/>
        </xdr:cNvSpPr>
      </xdr:nvSpPr>
      <xdr:spPr bwMode="auto">
        <a:xfrm flipV="1">
          <a:off x="3459480" y="1539240"/>
          <a:ext cx="5562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2331720</xdr:colOff>
      <xdr:row>8</xdr:row>
      <xdr:rowOff>0</xdr:rowOff>
    </xdr:from>
    <xdr:to>
      <xdr:col>1</xdr:col>
      <xdr:colOff>617220</xdr:colOff>
      <xdr:row>8</xdr:row>
      <xdr:rowOff>0</xdr:rowOff>
    </xdr:to>
    <xdr:sp macro="" textlink="">
      <xdr:nvSpPr>
        <xdr:cNvPr id="12827" name="Line 6"/>
        <xdr:cNvSpPr>
          <a:spLocks noChangeShapeType="1"/>
        </xdr:cNvSpPr>
      </xdr:nvSpPr>
      <xdr:spPr bwMode="auto">
        <a:xfrm flipH="1">
          <a:off x="2331720" y="1539240"/>
          <a:ext cx="11353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609600</xdr:colOff>
      <xdr:row>8</xdr:row>
      <xdr:rowOff>0</xdr:rowOff>
    </xdr:from>
    <xdr:to>
      <xdr:col>4</xdr:col>
      <xdr:colOff>30480</xdr:colOff>
      <xdr:row>8</xdr:row>
      <xdr:rowOff>0</xdr:rowOff>
    </xdr:to>
    <xdr:sp macro="" textlink="">
      <xdr:nvSpPr>
        <xdr:cNvPr id="12828" name="Line 7"/>
        <xdr:cNvSpPr>
          <a:spLocks noChangeShapeType="1"/>
        </xdr:cNvSpPr>
      </xdr:nvSpPr>
      <xdr:spPr bwMode="auto">
        <a:xfrm flipV="1">
          <a:off x="4754880" y="1539240"/>
          <a:ext cx="5562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2377440</xdr:colOff>
      <xdr:row>8</xdr:row>
      <xdr:rowOff>0</xdr:rowOff>
    </xdr:from>
    <xdr:to>
      <xdr:col>3</xdr:col>
      <xdr:colOff>617220</xdr:colOff>
      <xdr:row>8</xdr:row>
      <xdr:rowOff>0</xdr:rowOff>
    </xdr:to>
    <xdr:sp macro="" textlink="">
      <xdr:nvSpPr>
        <xdr:cNvPr id="12829" name="Line 8"/>
        <xdr:cNvSpPr>
          <a:spLocks noChangeShapeType="1"/>
        </xdr:cNvSpPr>
      </xdr:nvSpPr>
      <xdr:spPr bwMode="auto">
        <a:xfrm flipH="1">
          <a:off x="414528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609600</xdr:colOff>
      <xdr:row>8</xdr:row>
      <xdr:rowOff>0</xdr:rowOff>
    </xdr:from>
    <xdr:to>
      <xdr:col>9</xdr:col>
      <xdr:colOff>30480</xdr:colOff>
      <xdr:row>8</xdr:row>
      <xdr:rowOff>0</xdr:rowOff>
    </xdr:to>
    <xdr:sp macro="" textlink="">
      <xdr:nvSpPr>
        <xdr:cNvPr id="12830" name="Line 9"/>
        <xdr:cNvSpPr>
          <a:spLocks noChangeShapeType="1"/>
        </xdr:cNvSpPr>
      </xdr:nvSpPr>
      <xdr:spPr bwMode="auto">
        <a:xfrm flipV="1">
          <a:off x="7147560" y="1539240"/>
          <a:ext cx="4038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8</xdr:row>
      <xdr:rowOff>0</xdr:rowOff>
    </xdr:from>
    <xdr:to>
      <xdr:col>8</xdr:col>
      <xdr:colOff>640080</xdr:colOff>
      <xdr:row>8</xdr:row>
      <xdr:rowOff>0</xdr:rowOff>
    </xdr:to>
    <xdr:sp macro="" textlink="">
      <xdr:nvSpPr>
        <xdr:cNvPr id="12831" name="Line 10"/>
        <xdr:cNvSpPr>
          <a:spLocks noChangeShapeType="1"/>
        </xdr:cNvSpPr>
      </xdr:nvSpPr>
      <xdr:spPr bwMode="auto">
        <a:xfrm flipH="1" flipV="1">
          <a:off x="6545580" y="1539240"/>
          <a:ext cx="6324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609600</xdr:colOff>
      <xdr:row>8</xdr:row>
      <xdr:rowOff>0</xdr:rowOff>
    </xdr:from>
    <xdr:to>
      <xdr:col>12</xdr:col>
      <xdr:colOff>30480</xdr:colOff>
      <xdr:row>8</xdr:row>
      <xdr:rowOff>0</xdr:rowOff>
    </xdr:to>
    <xdr:sp macro="" textlink="">
      <xdr:nvSpPr>
        <xdr:cNvPr id="12832" name="Line 11"/>
        <xdr:cNvSpPr>
          <a:spLocks noChangeShapeType="1"/>
        </xdr:cNvSpPr>
      </xdr:nvSpPr>
      <xdr:spPr bwMode="auto">
        <a:xfrm flipV="1">
          <a:off x="8450580" y="1539240"/>
          <a:ext cx="4495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2377440</xdr:colOff>
      <xdr:row>8</xdr:row>
      <xdr:rowOff>0</xdr:rowOff>
    </xdr:from>
    <xdr:to>
      <xdr:col>11</xdr:col>
      <xdr:colOff>617220</xdr:colOff>
      <xdr:row>8</xdr:row>
      <xdr:rowOff>0</xdr:rowOff>
    </xdr:to>
    <xdr:sp macro="" textlink="">
      <xdr:nvSpPr>
        <xdr:cNvPr id="12833" name="Line 12"/>
        <xdr:cNvSpPr>
          <a:spLocks noChangeShapeType="1"/>
        </xdr:cNvSpPr>
      </xdr:nvSpPr>
      <xdr:spPr bwMode="auto">
        <a:xfrm flipH="1">
          <a:off x="7680960" y="1539240"/>
          <a:ext cx="7772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601980</xdr:colOff>
      <xdr:row>8</xdr:row>
      <xdr:rowOff>0</xdr:rowOff>
    </xdr:from>
    <xdr:to>
      <xdr:col>14</xdr:col>
      <xdr:colOff>30480</xdr:colOff>
      <xdr:row>8</xdr:row>
      <xdr:rowOff>0</xdr:rowOff>
    </xdr:to>
    <xdr:sp macro="" textlink="">
      <xdr:nvSpPr>
        <xdr:cNvPr id="12834" name="Line 13"/>
        <xdr:cNvSpPr>
          <a:spLocks noChangeShapeType="1"/>
        </xdr:cNvSpPr>
      </xdr:nvSpPr>
      <xdr:spPr bwMode="auto">
        <a:xfrm flipV="1">
          <a:off x="9563100" y="1539240"/>
          <a:ext cx="4343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2415540</xdr:colOff>
      <xdr:row>8</xdr:row>
      <xdr:rowOff>0</xdr:rowOff>
    </xdr:from>
    <xdr:to>
      <xdr:col>13</xdr:col>
      <xdr:colOff>617220</xdr:colOff>
      <xdr:row>8</xdr:row>
      <xdr:rowOff>0</xdr:rowOff>
    </xdr:to>
    <xdr:sp macro="" textlink="">
      <xdr:nvSpPr>
        <xdr:cNvPr id="12835" name="Line 14"/>
        <xdr:cNvSpPr>
          <a:spLocks noChangeShapeType="1"/>
        </xdr:cNvSpPr>
      </xdr:nvSpPr>
      <xdr:spPr bwMode="auto">
        <a:xfrm flipH="1">
          <a:off x="896112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609600</xdr:colOff>
      <xdr:row>8</xdr:row>
      <xdr:rowOff>0</xdr:rowOff>
    </xdr:from>
    <xdr:to>
      <xdr:col>16</xdr:col>
      <xdr:colOff>30480</xdr:colOff>
      <xdr:row>8</xdr:row>
      <xdr:rowOff>0</xdr:rowOff>
    </xdr:to>
    <xdr:sp macro="" textlink="">
      <xdr:nvSpPr>
        <xdr:cNvPr id="12836" name="Line 15"/>
        <xdr:cNvSpPr>
          <a:spLocks noChangeShapeType="1"/>
        </xdr:cNvSpPr>
      </xdr:nvSpPr>
      <xdr:spPr bwMode="auto">
        <a:xfrm flipV="1">
          <a:off x="10668000" y="1539240"/>
          <a:ext cx="6934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2415540</xdr:colOff>
      <xdr:row>8</xdr:row>
      <xdr:rowOff>0</xdr:rowOff>
    </xdr:from>
    <xdr:to>
      <xdr:col>15</xdr:col>
      <xdr:colOff>617220</xdr:colOff>
      <xdr:row>8</xdr:row>
      <xdr:rowOff>0</xdr:rowOff>
    </xdr:to>
    <xdr:sp macro="" textlink="">
      <xdr:nvSpPr>
        <xdr:cNvPr id="12837" name="Line 16"/>
        <xdr:cNvSpPr>
          <a:spLocks noChangeShapeType="1"/>
        </xdr:cNvSpPr>
      </xdr:nvSpPr>
      <xdr:spPr bwMode="auto">
        <a:xfrm flipH="1">
          <a:off x="1005840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601980</xdr:colOff>
      <xdr:row>8</xdr:row>
      <xdr:rowOff>0</xdr:rowOff>
    </xdr:from>
    <xdr:to>
      <xdr:col>18</xdr:col>
      <xdr:colOff>30480</xdr:colOff>
      <xdr:row>8</xdr:row>
      <xdr:rowOff>0</xdr:rowOff>
    </xdr:to>
    <xdr:sp macro="" textlink="">
      <xdr:nvSpPr>
        <xdr:cNvPr id="12838" name="Line 17"/>
        <xdr:cNvSpPr>
          <a:spLocks noChangeShapeType="1"/>
        </xdr:cNvSpPr>
      </xdr:nvSpPr>
      <xdr:spPr bwMode="auto">
        <a:xfrm flipV="1">
          <a:off x="12009120" y="1539240"/>
          <a:ext cx="3657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2270760</xdr:colOff>
      <xdr:row>8</xdr:row>
      <xdr:rowOff>0</xdr:rowOff>
    </xdr:from>
    <xdr:to>
      <xdr:col>17</xdr:col>
      <xdr:colOff>617220</xdr:colOff>
      <xdr:row>8</xdr:row>
      <xdr:rowOff>0</xdr:rowOff>
    </xdr:to>
    <xdr:sp macro="" textlink="">
      <xdr:nvSpPr>
        <xdr:cNvPr id="12839" name="Line 18"/>
        <xdr:cNvSpPr>
          <a:spLocks noChangeShapeType="1"/>
        </xdr:cNvSpPr>
      </xdr:nvSpPr>
      <xdr:spPr bwMode="auto">
        <a:xfrm flipH="1">
          <a:off x="1140714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2331720</xdr:colOff>
      <xdr:row>5</xdr:row>
      <xdr:rowOff>7620</xdr:rowOff>
    </xdr:from>
    <xdr:to>
      <xdr:col>8</xdr:col>
      <xdr:colOff>167640</xdr:colOff>
      <xdr:row>5</xdr:row>
      <xdr:rowOff>7620</xdr:rowOff>
    </xdr:to>
    <xdr:sp macro="" textlink="">
      <xdr:nvSpPr>
        <xdr:cNvPr id="12840" name="Line 19"/>
        <xdr:cNvSpPr>
          <a:spLocks noChangeShapeType="1"/>
        </xdr:cNvSpPr>
      </xdr:nvSpPr>
      <xdr:spPr bwMode="auto">
        <a:xfrm flipH="1">
          <a:off x="2331720" y="960120"/>
          <a:ext cx="43738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1089660</xdr:colOff>
      <xdr:row>5</xdr:row>
      <xdr:rowOff>7620</xdr:rowOff>
    </xdr:from>
    <xdr:to>
      <xdr:col>14</xdr:col>
      <xdr:colOff>7620</xdr:colOff>
      <xdr:row>5</xdr:row>
      <xdr:rowOff>7620</xdr:rowOff>
    </xdr:to>
    <xdr:sp macro="" textlink="">
      <xdr:nvSpPr>
        <xdr:cNvPr id="12841" name="Line 20"/>
        <xdr:cNvSpPr>
          <a:spLocks noChangeShapeType="1"/>
        </xdr:cNvSpPr>
      </xdr:nvSpPr>
      <xdr:spPr bwMode="auto">
        <a:xfrm>
          <a:off x="5234940" y="960120"/>
          <a:ext cx="47396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746760</xdr:colOff>
      <xdr:row>6</xdr:row>
      <xdr:rowOff>0</xdr:rowOff>
    </xdr:from>
    <xdr:to>
      <xdr:col>8</xdr:col>
      <xdr:colOff>1051560</xdr:colOff>
      <xdr:row>6</xdr:row>
      <xdr:rowOff>0</xdr:rowOff>
    </xdr:to>
    <xdr:sp macro="" textlink="">
      <xdr:nvSpPr>
        <xdr:cNvPr id="12842" name="Line 21"/>
        <xdr:cNvSpPr>
          <a:spLocks noChangeShapeType="1"/>
        </xdr:cNvSpPr>
      </xdr:nvSpPr>
      <xdr:spPr bwMode="auto">
        <a:xfrm>
          <a:off x="4892040" y="1158240"/>
          <a:ext cx="2628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2331720</xdr:colOff>
      <xdr:row>6</xdr:row>
      <xdr:rowOff>0</xdr:rowOff>
    </xdr:from>
    <xdr:to>
      <xdr:col>3</xdr:col>
      <xdr:colOff>754380</xdr:colOff>
      <xdr:row>6</xdr:row>
      <xdr:rowOff>0</xdr:rowOff>
    </xdr:to>
    <xdr:sp macro="" textlink="">
      <xdr:nvSpPr>
        <xdr:cNvPr id="12843" name="Line 22"/>
        <xdr:cNvSpPr>
          <a:spLocks noChangeShapeType="1"/>
        </xdr:cNvSpPr>
      </xdr:nvSpPr>
      <xdr:spPr bwMode="auto">
        <a:xfrm flipH="1">
          <a:off x="2331720" y="1158240"/>
          <a:ext cx="25679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480060</xdr:colOff>
      <xdr:row>6</xdr:row>
      <xdr:rowOff>7620</xdr:rowOff>
    </xdr:from>
    <xdr:to>
      <xdr:col>12</xdr:col>
      <xdr:colOff>30480</xdr:colOff>
      <xdr:row>6</xdr:row>
      <xdr:rowOff>7620</xdr:rowOff>
    </xdr:to>
    <xdr:sp macro="" textlink="">
      <xdr:nvSpPr>
        <xdr:cNvPr id="12844" name="Line 23"/>
        <xdr:cNvSpPr>
          <a:spLocks noChangeShapeType="1"/>
        </xdr:cNvSpPr>
      </xdr:nvSpPr>
      <xdr:spPr bwMode="auto">
        <a:xfrm>
          <a:off x="8321040" y="1165860"/>
          <a:ext cx="5791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152400</xdr:colOff>
      <xdr:row>6</xdr:row>
      <xdr:rowOff>7620</xdr:rowOff>
    </xdr:from>
    <xdr:to>
      <xdr:col>11</xdr:col>
      <xdr:colOff>487680</xdr:colOff>
      <xdr:row>6</xdr:row>
      <xdr:rowOff>7620</xdr:rowOff>
    </xdr:to>
    <xdr:sp macro="" textlink="">
      <xdr:nvSpPr>
        <xdr:cNvPr id="12845" name="Line 24"/>
        <xdr:cNvSpPr>
          <a:spLocks noChangeShapeType="1"/>
        </xdr:cNvSpPr>
      </xdr:nvSpPr>
      <xdr:spPr bwMode="auto">
        <a:xfrm flipH="1">
          <a:off x="7673340" y="1165860"/>
          <a:ext cx="6553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609600</xdr:colOff>
      <xdr:row>8</xdr:row>
      <xdr:rowOff>0</xdr:rowOff>
    </xdr:from>
    <xdr:to>
      <xdr:col>7</xdr:col>
      <xdr:colOff>30480</xdr:colOff>
      <xdr:row>8</xdr:row>
      <xdr:rowOff>0</xdr:rowOff>
    </xdr:to>
    <xdr:sp macro="" textlink="">
      <xdr:nvSpPr>
        <xdr:cNvPr id="12846" name="Line 25"/>
        <xdr:cNvSpPr>
          <a:spLocks noChangeShapeType="1"/>
        </xdr:cNvSpPr>
      </xdr:nvSpPr>
      <xdr:spPr bwMode="auto">
        <a:xfrm flipV="1">
          <a:off x="5966460" y="1539240"/>
          <a:ext cx="4724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7620</xdr:colOff>
      <xdr:row>8</xdr:row>
      <xdr:rowOff>0</xdr:rowOff>
    </xdr:from>
    <xdr:to>
      <xdr:col>6</xdr:col>
      <xdr:colOff>632460</xdr:colOff>
      <xdr:row>8</xdr:row>
      <xdr:rowOff>0</xdr:rowOff>
    </xdr:to>
    <xdr:sp macro="" textlink="">
      <xdr:nvSpPr>
        <xdr:cNvPr id="12847" name="Line 26"/>
        <xdr:cNvSpPr>
          <a:spLocks noChangeShapeType="1"/>
        </xdr:cNvSpPr>
      </xdr:nvSpPr>
      <xdr:spPr bwMode="auto">
        <a:xfrm flipH="1" flipV="1">
          <a:off x="5364480" y="1539240"/>
          <a:ext cx="624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trAnnouncement/2011/Workings/Q1/THP-Q1-2011vQ1-2010%20(B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trAnnouncement/2011/Workings/Q3/THP-Q3-2011vQ3-2010%20(BO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QtrAnnouncement/2011/Workings/Q4/THP-Q4-2011vQ4-2010%20(B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Comm (2)"/>
    </sheetNames>
    <sheetDataSet>
      <sheetData sheetId="0">
        <row r="88">
          <cell r="F88">
            <v>0.12783315142735216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Comm (2)"/>
    </sheetNames>
    <sheetDataSet>
      <sheetData sheetId="0">
        <row r="150">
          <cell r="C150">
            <v>21.134590215436042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Comm (2)"/>
    </sheetNames>
    <sheetDataSet>
      <sheetData sheetId="0">
        <row r="150">
          <cell r="C150">
            <v>21.949943599288552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tabSelected="1" zoomScaleNormal="100" zoomScaleSheetLayoutView="100" workbookViewId="0">
      <selection activeCell="A32" sqref="A32:D32"/>
    </sheetView>
  </sheetViews>
  <sheetFormatPr defaultColWidth="9.140625" defaultRowHeight="15" customHeight="1" x14ac:dyDescent="0.2"/>
  <cols>
    <col min="1" max="1" width="2.140625" style="18" customWidth="1"/>
    <col min="2" max="2" width="2.85546875" style="18" customWidth="1"/>
    <col min="3" max="3" width="3.28515625" style="18" customWidth="1"/>
    <col min="4" max="4" width="29.140625" style="18" customWidth="1"/>
    <col min="5" max="5" width="1" style="18" customWidth="1"/>
    <col min="6" max="6" width="14.140625" style="18" customWidth="1"/>
    <col min="7" max="7" width="1.28515625" style="18" customWidth="1"/>
    <col min="8" max="8" width="14.140625" style="18" customWidth="1"/>
    <col min="9" max="9" width="1.28515625" style="18" customWidth="1"/>
    <col min="10" max="10" width="15" style="18" customWidth="1"/>
    <col min="11" max="11" width="1" style="18" customWidth="1"/>
    <col min="12" max="12" width="14.140625" style="18" customWidth="1"/>
    <col min="13" max="13" width="9.140625" style="18"/>
    <col min="14" max="14" width="9.140625" style="18" hidden="1" customWidth="1"/>
    <col min="15" max="15" width="11.140625" style="18" customWidth="1"/>
    <col min="16" max="18" width="9.140625" style="18"/>
    <col min="19" max="19" width="10" style="18" bestFit="1" customWidth="1"/>
    <col min="20" max="16384" width="9.140625" style="18"/>
  </cols>
  <sheetData>
    <row r="1" spans="1:15" ht="18" customHeight="1" x14ac:dyDescent="0.25">
      <c r="A1" s="289" t="s">
        <v>44</v>
      </c>
      <c r="B1" s="289"/>
      <c r="C1" s="289"/>
      <c r="D1" s="289"/>
      <c r="E1" s="289"/>
      <c r="F1" s="289"/>
      <c r="G1" s="289"/>
      <c r="H1" s="289"/>
      <c r="I1" s="289"/>
      <c r="J1" s="289"/>
      <c r="K1" s="289"/>
      <c r="L1" s="289"/>
      <c r="M1" s="75"/>
      <c r="N1" s="75"/>
      <c r="O1" s="75"/>
    </row>
    <row r="2" spans="1:15" ht="15" customHeight="1" x14ac:dyDescent="0.2">
      <c r="A2" s="290" t="s">
        <v>1</v>
      </c>
      <c r="B2" s="290"/>
      <c r="C2" s="290"/>
      <c r="D2" s="290"/>
      <c r="E2" s="290"/>
      <c r="F2" s="290"/>
      <c r="G2" s="290"/>
      <c r="H2" s="290"/>
      <c r="I2" s="290"/>
      <c r="J2" s="290"/>
      <c r="K2" s="290"/>
      <c r="L2" s="290"/>
      <c r="M2" s="77"/>
      <c r="N2" s="77"/>
      <c r="O2" s="77"/>
    </row>
    <row r="3" spans="1:15" s="2" customFormat="1" ht="15" customHeight="1" x14ac:dyDescent="0.2">
      <c r="A3" s="291" t="s">
        <v>45</v>
      </c>
      <c r="B3" s="291"/>
      <c r="C3" s="291"/>
      <c r="D3" s="291"/>
      <c r="E3" s="291"/>
      <c r="F3" s="291"/>
      <c r="G3" s="291"/>
      <c r="H3" s="291"/>
      <c r="I3" s="291"/>
      <c r="J3" s="291"/>
      <c r="K3" s="291"/>
      <c r="L3" s="291"/>
      <c r="M3" s="76"/>
      <c r="N3" s="76"/>
      <c r="O3" s="76"/>
    </row>
    <row r="4" spans="1:15" s="2" customFormat="1" ht="15" customHeight="1" x14ac:dyDescent="0.2"/>
    <row r="5" spans="1:15" s="2" customFormat="1" ht="15" customHeight="1" x14ac:dyDescent="0.2">
      <c r="A5" s="292" t="s">
        <v>306</v>
      </c>
      <c r="B5" s="293"/>
      <c r="C5" s="293"/>
      <c r="D5" s="293"/>
      <c r="E5" s="293"/>
      <c r="F5" s="293"/>
      <c r="G5" s="293"/>
      <c r="H5" s="293"/>
      <c r="I5" s="293"/>
      <c r="J5" s="293"/>
      <c r="K5" s="293"/>
      <c r="L5" s="293"/>
    </row>
    <row r="6" spans="1:15" s="2" customFormat="1" ht="15" customHeight="1" x14ac:dyDescent="0.2">
      <c r="L6" s="3"/>
    </row>
    <row r="7" spans="1:15" s="21" customFormat="1" ht="30" customHeight="1" x14ac:dyDescent="0.2">
      <c r="A7" s="294" t="s">
        <v>292</v>
      </c>
      <c r="B7" s="295"/>
      <c r="C7" s="295"/>
      <c r="D7" s="295"/>
      <c r="E7" s="295"/>
      <c r="F7" s="295"/>
      <c r="G7" s="295"/>
      <c r="H7" s="295"/>
      <c r="I7" s="295"/>
      <c r="J7" s="295"/>
      <c r="K7" s="295"/>
      <c r="L7" s="295"/>
    </row>
    <row r="8" spans="1:15" s="21" customFormat="1" ht="15" customHeight="1" x14ac:dyDescent="0.2">
      <c r="A8" s="78"/>
      <c r="B8" s="79"/>
      <c r="C8" s="79"/>
      <c r="D8" s="79"/>
      <c r="E8" s="79"/>
      <c r="F8" s="79"/>
      <c r="G8" s="79"/>
      <c r="H8" s="79"/>
      <c r="I8" s="79"/>
      <c r="J8" s="79"/>
      <c r="K8" s="79"/>
      <c r="L8" s="79"/>
    </row>
    <row r="9" spans="1:15" s="2" customFormat="1" ht="15" customHeight="1" x14ac:dyDescent="0.2">
      <c r="A9" s="3" t="s">
        <v>188</v>
      </c>
    </row>
    <row r="10" spans="1:15" s="2" customFormat="1" ht="15" customHeight="1" x14ac:dyDescent="0.2"/>
    <row r="11" spans="1:15" s="2" customFormat="1" ht="15" customHeight="1" x14ac:dyDescent="0.2">
      <c r="F11" s="6" t="s">
        <v>130</v>
      </c>
      <c r="G11" s="138"/>
      <c r="H11" s="6" t="s">
        <v>357</v>
      </c>
      <c r="I11" s="138"/>
      <c r="J11" s="6" t="s">
        <v>130</v>
      </c>
      <c r="K11" s="138"/>
      <c r="L11" s="6" t="s">
        <v>357</v>
      </c>
    </row>
    <row r="12" spans="1:15" s="2" customFormat="1" ht="15" customHeight="1" x14ac:dyDescent="0.2">
      <c r="F12" s="284" t="s">
        <v>314</v>
      </c>
      <c r="G12" s="284"/>
      <c r="H12" s="284"/>
      <c r="J12" s="284" t="s">
        <v>260</v>
      </c>
      <c r="K12" s="284"/>
      <c r="L12" s="284"/>
    </row>
    <row r="13" spans="1:15" s="2" customFormat="1" ht="15" customHeight="1" x14ac:dyDescent="0.2">
      <c r="F13" s="6" t="s">
        <v>14</v>
      </c>
      <c r="G13" s="6"/>
      <c r="H13" s="6" t="s">
        <v>16</v>
      </c>
      <c r="J13" s="6" t="s">
        <v>14</v>
      </c>
      <c r="K13" s="6"/>
      <c r="L13" s="6" t="s">
        <v>16</v>
      </c>
    </row>
    <row r="14" spans="1:15" s="2" customFormat="1" ht="15" customHeight="1" x14ac:dyDescent="0.2">
      <c r="F14" s="6" t="s">
        <v>15</v>
      </c>
      <c r="G14" s="6"/>
      <c r="H14" s="6" t="s">
        <v>15</v>
      </c>
      <c r="J14" s="6" t="s">
        <v>15</v>
      </c>
      <c r="K14" s="6"/>
      <c r="L14" s="6" t="s">
        <v>15</v>
      </c>
    </row>
    <row r="15" spans="1:15" s="2" customFormat="1" ht="15" customHeight="1" x14ac:dyDescent="0.2">
      <c r="F15" s="136" t="str">
        <f>J15</f>
        <v>31.12.11</v>
      </c>
      <c r="G15" s="69"/>
      <c r="H15" s="136" t="str">
        <f>L15</f>
        <v>31.12.10</v>
      </c>
      <c r="I15" s="7"/>
      <c r="J15" s="136" t="s">
        <v>291</v>
      </c>
      <c r="K15" s="69"/>
      <c r="L15" s="136" t="s">
        <v>289</v>
      </c>
    </row>
    <row r="16" spans="1:15" s="2" customFormat="1" ht="15" customHeight="1" x14ac:dyDescent="0.2">
      <c r="F16" s="6" t="s">
        <v>3</v>
      </c>
      <c r="G16" s="6"/>
      <c r="H16" s="6" t="s">
        <v>3</v>
      </c>
      <c r="I16" s="6"/>
      <c r="J16" s="6" t="s">
        <v>3</v>
      </c>
      <c r="K16" s="6"/>
      <c r="L16" s="6" t="s">
        <v>3</v>
      </c>
      <c r="O16" s="3"/>
    </row>
    <row r="17" spans="1:19" s="2" customFormat="1" ht="15" customHeight="1" x14ac:dyDescent="0.2">
      <c r="F17" s="6"/>
      <c r="G17" s="7"/>
      <c r="H17" s="6"/>
      <c r="I17" s="6"/>
      <c r="J17" s="6"/>
      <c r="K17" s="7"/>
      <c r="L17" s="6"/>
    </row>
    <row r="18" spans="1:19" s="2" customFormat="1" ht="15" customHeight="1" x14ac:dyDescent="0.2">
      <c r="A18" s="283" t="s">
        <v>11</v>
      </c>
      <c r="B18" s="283"/>
      <c r="C18" s="283"/>
      <c r="D18" s="283"/>
      <c r="E18" s="36"/>
      <c r="F18" s="58">
        <f>J18-N18</f>
        <v>131098</v>
      </c>
      <c r="G18" s="58"/>
      <c r="H18" s="58">
        <v>128531</v>
      </c>
      <c r="I18" s="58"/>
      <c r="J18" s="58">
        <v>434835</v>
      </c>
      <c r="K18" s="58"/>
      <c r="L18" s="58">
        <v>365972</v>
      </c>
      <c r="N18" s="2">
        <v>303737</v>
      </c>
      <c r="R18" s="21"/>
      <c r="S18" s="140"/>
    </row>
    <row r="19" spans="1:19" s="2" customFormat="1" ht="15" customHeight="1" x14ac:dyDescent="0.2">
      <c r="A19" s="282" t="s">
        <v>352</v>
      </c>
      <c r="B19" s="282"/>
      <c r="C19" s="282"/>
      <c r="D19" s="282"/>
      <c r="E19" s="36"/>
      <c r="F19" s="58">
        <f>J19-N19</f>
        <v>-70290</v>
      </c>
      <c r="G19" s="58"/>
      <c r="H19" s="58">
        <f>-52501-H20</f>
        <v>-43784</v>
      </c>
      <c r="I19" s="58"/>
      <c r="J19" s="58">
        <f>-235373-J20</f>
        <v>-201015</v>
      </c>
      <c r="K19" s="58"/>
      <c r="L19" s="58">
        <f>-200631-L20</f>
        <v>-166488</v>
      </c>
      <c r="N19" s="2">
        <v>-130725</v>
      </c>
      <c r="R19" s="21"/>
      <c r="S19" s="140"/>
    </row>
    <row r="20" spans="1:19" s="2" customFormat="1" ht="15" customHeight="1" x14ac:dyDescent="0.2">
      <c r="A20" s="282" t="s">
        <v>280</v>
      </c>
      <c r="B20" s="287"/>
      <c r="C20" s="287"/>
      <c r="D20" s="287"/>
      <c r="E20" s="36"/>
      <c r="F20" s="58">
        <f>J20-N20</f>
        <v>-8835</v>
      </c>
      <c r="G20" s="58"/>
      <c r="H20" s="58">
        <v>-8717</v>
      </c>
      <c r="I20" s="58"/>
      <c r="J20" s="58">
        <v>-34358</v>
      </c>
      <c r="K20" s="58"/>
      <c r="L20" s="58">
        <v>-34143</v>
      </c>
      <c r="N20" s="2">
        <v>-25523</v>
      </c>
      <c r="R20" s="21"/>
      <c r="S20" s="140"/>
    </row>
    <row r="21" spans="1:19" s="2" customFormat="1" ht="8.25" customHeight="1" x14ac:dyDescent="0.2">
      <c r="A21" s="80"/>
      <c r="B21" s="80"/>
      <c r="C21" s="80"/>
      <c r="D21" s="80"/>
      <c r="E21" s="36"/>
      <c r="F21" s="81"/>
      <c r="G21" s="58"/>
      <c r="H21" s="81"/>
      <c r="I21" s="58"/>
      <c r="J21" s="81"/>
      <c r="K21" s="58"/>
      <c r="L21" s="81"/>
      <c r="R21" s="21"/>
      <c r="S21" s="140"/>
    </row>
    <row r="22" spans="1:19" s="2" customFormat="1" ht="15" customHeight="1" x14ac:dyDescent="0.2">
      <c r="A22" s="281" t="s">
        <v>55</v>
      </c>
      <c r="B22" s="281"/>
      <c r="C22" s="281"/>
      <c r="D22" s="281"/>
      <c r="F22" s="58">
        <f>F18+F19+F20</f>
        <v>51973</v>
      </c>
      <c r="G22" s="58"/>
      <c r="H22" s="58">
        <f>H18+H19+H20</f>
        <v>76030</v>
      </c>
      <c r="I22" s="58"/>
      <c r="J22" s="58">
        <f>J18+J19+J20</f>
        <v>199462</v>
      </c>
      <c r="K22" s="58"/>
      <c r="L22" s="58">
        <f>L18+L19+L20</f>
        <v>165341</v>
      </c>
      <c r="N22" s="2">
        <v>147489</v>
      </c>
      <c r="O22" s="58"/>
      <c r="R22" s="21"/>
      <c r="S22" s="140"/>
    </row>
    <row r="23" spans="1:19" s="2" customFormat="1" ht="9.75" customHeight="1" x14ac:dyDescent="0.2">
      <c r="A23" s="5"/>
      <c r="B23" s="5"/>
      <c r="C23" s="5"/>
      <c r="D23" s="5"/>
      <c r="F23" s="58"/>
      <c r="G23" s="58"/>
      <c r="H23" s="58"/>
      <c r="I23" s="58"/>
      <c r="J23" s="58"/>
      <c r="K23" s="58"/>
      <c r="L23" s="58"/>
      <c r="R23" s="21"/>
      <c r="S23" s="140"/>
    </row>
    <row r="24" spans="1:19" s="12" customFormat="1" ht="15" customHeight="1" x14ac:dyDescent="0.2">
      <c r="A24" s="285" t="s">
        <v>111</v>
      </c>
      <c r="B24" s="286"/>
      <c r="C24" s="286"/>
      <c r="D24" s="286"/>
      <c r="E24" s="2"/>
      <c r="F24" s="58">
        <f>J24-N24</f>
        <v>2690</v>
      </c>
      <c r="G24" s="58"/>
      <c r="H24" s="23">
        <v>1797</v>
      </c>
      <c r="I24" s="58"/>
      <c r="J24" s="23">
        <f>4119+5586+24</f>
        <v>9729</v>
      </c>
      <c r="K24" s="58"/>
      <c r="L24" s="23">
        <v>4613</v>
      </c>
      <c r="N24" s="12">
        <v>7039</v>
      </c>
      <c r="R24" s="129"/>
      <c r="S24" s="140"/>
    </row>
    <row r="25" spans="1:19" s="12" customFormat="1" ht="15" customHeight="1" x14ac:dyDescent="0.2">
      <c r="A25" s="288" t="s">
        <v>203</v>
      </c>
      <c r="B25" s="288"/>
      <c r="C25" s="288"/>
      <c r="D25" s="288"/>
      <c r="E25" s="36"/>
      <c r="F25" s="58">
        <f>J25-N25</f>
        <v>-3130</v>
      </c>
      <c r="G25" s="58"/>
      <c r="H25" s="58">
        <v>-3193</v>
      </c>
      <c r="I25" s="58"/>
      <c r="J25" s="58">
        <v>-12033</v>
      </c>
      <c r="K25" s="58"/>
      <c r="L25" s="58">
        <v>-11054</v>
      </c>
      <c r="N25" s="12">
        <v>-8903</v>
      </c>
      <c r="R25" s="129"/>
      <c r="S25" s="140"/>
    </row>
    <row r="26" spans="1:19" s="2" customFormat="1" ht="15" customHeight="1" x14ac:dyDescent="0.2">
      <c r="A26" s="285" t="s">
        <v>171</v>
      </c>
      <c r="B26" s="286"/>
      <c r="C26" s="286"/>
      <c r="D26" s="286"/>
      <c r="F26" s="58">
        <f>J26-N26</f>
        <v>-1014</v>
      </c>
      <c r="G26" s="58"/>
      <c r="H26" s="23">
        <f>-3230-H27</f>
        <v>-2924</v>
      </c>
      <c r="I26" s="58"/>
      <c r="J26" s="23">
        <f>-5350-J27</f>
        <v>-4360</v>
      </c>
      <c r="K26" s="58"/>
      <c r="L26" s="23">
        <f>-4669-L27</f>
        <v>-3792</v>
      </c>
      <c r="N26" s="2">
        <v>-3346</v>
      </c>
      <c r="R26" s="21"/>
      <c r="S26" s="140"/>
    </row>
    <row r="27" spans="1:19" s="2" customFormat="1" ht="15" customHeight="1" x14ac:dyDescent="0.2">
      <c r="A27" s="285" t="s">
        <v>279</v>
      </c>
      <c r="B27" s="307"/>
      <c r="C27" s="307"/>
      <c r="D27" s="307"/>
      <c r="F27" s="58">
        <f>J27-N27</f>
        <v>-207</v>
      </c>
      <c r="G27" s="58"/>
      <c r="H27" s="23">
        <v>-306</v>
      </c>
      <c r="I27" s="58"/>
      <c r="J27" s="23">
        <v>-990</v>
      </c>
      <c r="K27" s="58"/>
      <c r="L27" s="23">
        <v>-877</v>
      </c>
      <c r="N27" s="2">
        <v>-783</v>
      </c>
      <c r="R27" s="21"/>
      <c r="S27" s="140"/>
    </row>
    <row r="28" spans="1:19" s="2" customFormat="1" ht="15" customHeight="1" x14ac:dyDescent="0.2">
      <c r="A28" s="285" t="s">
        <v>112</v>
      </c>
      <c r="B28" s="286"/>
      <c r="C28" s="286"/>
      <c r="D28" s="286"/>
      <c r="F28" s="58">
        <f>J28-N28</f>
        <v>182</v>
      </c>
      <c r="G28" s="58"/>
      <c r="H28" s="23">
        <v>1080</v>
      </c>
      <c r="I28" s="58"/>
      <c r="J28" s="23">
        <v>-409</v>
      </c>
      <c r="K28" s="58"/>
      <c r="L28" s="23">
        <v>-248</v>
      </c>
      <c r="N28" s="2">
        <v>-591</v>
      </c>
      <c r="R28" s="21"/>
      <c r="S28" s="140"/>
    </row>
    <row r="29" spans="1:19" s="2" customFormat="1" ht="9" customHeight="1" x14ac:dyDescent="0.2">
      <c r="F29" s="86"/>
      <c r="G29" s="58"/>
      <c r="H29" s="86"/>
      <c r="I29" s="58"/>
      <c r="J29" s="86"/>
      <c r="K29" s="58"/>
      <c r="L29" s="86"/>
      <c r="R29" s="21"/>
      <c r="S29" s="140"/>
    </row>
    <row r="30" spans="1:19" s="12" customFormat="1" ht="15" customHeight="1" x14ac:dyDescent="0.2">
      <c r="A30" s="308" t="s">
        <v>56</v>
      </c>
      <c r="B30" s="308"/>
      <c r="C30" s="308"/>
      <c r="D30" s="308"/>
      <c r="E30" s="308"/>
      <c r="F30" s="87">
        <f>SUM(F22:F28)</f>
        <v>50494</v>
      </c>
      <c r="G30" s="58"/>
      <c r="H30" s="87">
        <f>SUM(H22:H28)</f>
        <v>72484</v>
      </c>
      <c r="I30" s="58"/>
      <c r="J30" s="87">
        <f>SUM(J22:J28)</f>
        <v>191399</v>
      </c>
      <c r="K30" s="58"/>
      <c r="L30" s="87">
        <f>SUM(L22:L28)</f>
        <v>153983</v>
      </c>
      <c r="N30" s="12">
        <v>140905</v>
      </c>
      <c r="O30" s="87"/>
      <c r="R30" s="129"/>
      <c r="S30" s="140"/>
    </row>
    <row r="31" spans="1:19" s="12" customFormat="1" ht="30" hidden="1" customHeight="1" x14ac:dyDescent="0.2">
      <c r="A31" s="301" t="s">
        <v>78</v>
      </c>
      <c r="B31" s="301"/>
      <c r="C31" s="285"/>
      <c r="D31" s="285"/>
      <c r="E31" s="36"/>
      <c r="F31" s="88">
        <v>0</v>
      </c>
      <c r="G31" s="89"/>
      <c r="H31" s="88">
        <v>0</v>
      </c>
      <c r="I31" s="89"/>
      <c r="J31" s="88">
        <v>0</v>
      </c>
      <c r="K31" s="89"/>
      <c r="L31" s="88">
        <v>0</v>
      </c>
      <c r="N31" s="12">
        <v>0</v>
      </c>
      <c r="O31" s="12">
        <v>0</v>
      </c>
      <c r="R31" s="129"/>
      <c r="S31" s="140"/>
    </row>
    <row r="32" spans="1:19" s="12" customFormat="1" ht="15" customHeight="1" x14ac:dyDescent="0.2">
      <c r="A32" s="301" t="s">
        <v>126</v>
      </c>
      <c r="B32" s="301"/>
      <c r="C32" s="285"/>
      <c r="D32" s="285"/>
      <c r="E32" s="90"/>
      <c r="F32" s="58">
        <f>J32-N32</f>
        <v>-1904</v>
      </c>
      <c r="G32" s="58"/>
      <c r="H32" s="87">
        <v>-2333</v>
      </c>
      <c r="I32" s="58"/>
      <c r="J32" s="87">
        <v>-8377</v>
      </c>
      <c r="K32" s="58"/>
      <c r="L32" s="87">
        <v>-9431</v>
      </c>
      <c r="N32" s="12">
        <v>-6473</v>
      </c>
      <c r="R32" s="129"/>
      <c r="S32" s="140"/>
    </row>
    <row r="33" spans="1:20" s="2" customFormat="1" ht="6.75" customHeight="1" x14ac:dyDescent="0.2">
      <c r="A33" s="85"/>
      <c r="B33" s="85"/>
      <c r="C33" s="85"/>
      <c r="D33" s="85"/>
      <c r="E33" s="36"/>
      <c r="F33" s="81"/>
      <c r="G33" s="58"/>
      <c r="H33" s="81"/>
      <c r="I33" s="58"/>
      <c r="J33" s="81"/>
      <c r="K33" s="58"/>
      <c r="L33" s="81"/>
      <c r="R33" s="21"/>
      <c r="S33" s="140"/>
    </row>
    <row r="34" spans="1:20" s="12" customFormat="1" ht="15" customHeight="1" x14ac:dyDescent="0.2">
      <c r="A34" s="298" t="s">
        <v>125</v>
      </c>
      <c r="B34" s="310"/>
      <c r="C34" s="310"/>
      <c r="D34" s="310"/>
      <c r="E34" s="36"/>
      <c r="F34" s="87">
        <f>SUM(F30:F32)</f>
        <v>48590</v>
      </c>
      <c r="G34" s="58"/>
      <c r="H34" s="87">
        <f>SUM(H30:H32)</f>
        <v>70151</v>
      </c>
      <c r="I34" s="58"/>
      <c r="J34" s="87">
        <f>SUM(J30:J32)</f>
        <v>183022</v>
      </c>
      <c r="K34" s="58"/>
      <c r="L34" s="87">
        <f>SUM(L30:L32)</f>
        <v>144552</v>
      </c>
      <c r="N34" s="12">
        <v>134432</v>
      </c>
      <c r="O34" s="87"/>
      <c r="R34" s="129"/>
      <c r="S34" s="140"/>
    </row>
    <row r="35" spans="1:20" ht="15" customHeight="1" x14ac:dyDescent="0.2">
      <c r="A35" s="282" t="s">
        <v>351</v>
      </c>
      <c r="B35" s="309"/>
      <c r="C35" s="309"/>
      <c r="D35" s="309"/>
      <c r="E35" s="12"/>
      <c r="F35" s="58">
        <f>J35-N35</f>
        <v>-264</v>
      </c>
      <c r="G35" s="58"/>
      <c r="H35" s="92">
        <v>-18061</v>
      </c>
      <c r="I35" s="58"/>
      <c r="J35" s="92">
        <v>-33257</v>
      </c>
      <c r="K35" s="58"/>
      <c r="L35" s="92">
        <v>-36137</v>
      </c>
      <c r="N35" s="18">
        <v>-32993</v>
      </c>
      <c r="O35" s="143"/>
      <c r="R35" s="143"/>
      <c r="S35" s="140"/>
    </row>
    <row r="36" spans="1:20" s="2" customFormat="1" ht="7.5" customHeight="1" x14ac:dyDescent="0.2">
      <c r="A36" s="282"/>
      <c r="B36" s="309"/>
      <c r="C36" s="309"/>
      <c r="D36" s="309"/>
      <c r="E36" s="18"/>
      <c r="F36" s="93"/>
      <c r="G36" s="58"/>
      <c r="H36" s="93"/>
      <c r="I36" s="58"/>
      <c r="J36" s="93"/>
      <c r="K36" s="58"/>
      <c r="L36" s="93"/>
      <c r="O36" s="21"/>
      <c r="R36" s="21"/>
      <c r="S36" s="140"/>
    </row>
    <row r="37" spans="1:20" s="12" customFormat="1" ht="43.5" customHeight="1" thickBot="1" x14ac:dyDescent="0.25">
      <c r="A37" s="298" t="s">
        <v>343</v>
      </c>
      <c r="B37" s="298"/>
      <c r="C37" s="298"/>
      <c r="D37" s="298"/>
      <c r="E37" s="9"/>
      <c r="F37" s="57">
        <f>SUM(F34:F36)</f>
        <v>48326</v>
      </c>
      <c r="G37" s="58"/>
      <c r="H37" s="57">
        <f>SUM(H34:H36)</f>
        <v>52090</v>
      </c>
      <c r="I37" s="58"/>
      <c r="J37" s="57">
        <f>SUM(J34:J36)</f>
        <v>149765</v>
      </c>
      <c r="K37" s="58"/>
      <c r="L37" s="57">
        <f>SUM(L34:L36)</f>
        <v>108415</v>
      </c>
      <c r="N37" s="12">
        <v>101439</v>
      </c>
      <c r="O37" s="58"/>
      <c r="R37" s="129"/>
      <c r="S37" s="140"/>
      <c r="T37" s="139"/>
    </row>
    <row r="38" spans="1:20" s="12" customFormat="1" ht="8.25" customHeight="1" thickTop="1" x14ac:dyDescent="0.2">
      <c r="A38" s="91"/>
      <c r="B38" s="91"/>
      <c r="C38" s="91"/>
      <c r="D38" s="91"/>
      <c r="E38" s="9"/>
      <c r="F38" s="58"/>
      <c r="G38" s="58"/>
      <c r="H38" s="58"/>
      <c r="I38" s="58"/>
      <c r="J38" s="58"/>
      <c r="K38" s="58"/>
      <c r="L38" s="58"/>
      <c r="O38" s="58"/>
      <c r="R38" s="129"/>
      <c r="S38" s="140"/>
      <c r="T38" s="139"/>
    </row>
    <row r="39" spans="1:20" s="12" customFormat="1" ht="15" customHeight="1" x14ac:dyDescent="0.2">
      <c r="A39" s="91"/>
      <c r="B39" s="91"/>
      <c r="C39" s="91"/>
      <c r="D39" s="91"/>
      <c r="E39" s="9"/>
      <c r="F39" s="238"/>
      <c r="G39" s="58"/>
      <c r="H39" s="58"/>
      <c r="I39" s="58"/>
      <c r="J39" s="58"/>
      <c r="K39" s="58"/>
      <c r="L39" s="58"/>
      <c r="O39" s="129"/>
      <c r="R39" s="129"/>
      <c r="S39" s="129"/>
    </row>
    <row r="40" spans="1:20" s="12" customFormat="1" ht="15" customHeight="1" x14ac:dyDescent="0.2">
      <c r="A40" s="298" t="s">
        <v>57</v>
      </c>
      <c r="B40" s="298"/>
      <c r="C40" s="298"/>
      <c r="D40" s="298"/>
      <c r="E40" s="9"/>
      <c r="F40" s="238"/>
      <c r="G40" s="58"/>
      <c r="H40" s="58"/>
      <c r="I40" s="58"/>
      <c r="J40" s="58"/>
      <c r="K40" s="58"/>
      <c r="L40" s="58"/>
      <c r="O40" s="129"/>
      <c r="R40" s="129"/>
      <c r="S40" s="129"/>
    </row>
    <row r="41" spans="1:20" s="12" customFormat="1" ht="15" customHeight="1" x14ac:dyDescent="0.2">
      <c r="A41" s="85"/>
      <c r="B41" s="85"/>
      <c r="C41" s="285" t="s">
        <v>58</v>
      </c>
      <c r="D41" s="285"/>
      <c r="E41" s="9"/>
      <c r="F41" s="238">
        <f>J41-N41</f>
        <v>37710</v>
      </c>
      <c r="G41" s="58"/>
      <c r="H41" s="58">
        <v>42552</v>
      </c>
      <c r="I41" s="58"/>
      <c r="J41" s="58">
        <v>124829</v>
      </c>
      <c r="K41" s="58"/>
      <c r="L41" s="58">
        <v>89482</v>
      </c>
      <c r="N41" s="12">
        <v>87119</v>
      </c>
      <c r="O41" s="129"/>
      <c r="R41" s="129"/>
      <c r="S41" s="140"/>
    </row>
    <row r="42" spans="1:20" s="12" customFormat="1" ht="15" customHeight="1" x14ac:dyDescent="0.2">
      <c r="A42" s="85"/>
      <c r="B42" s="85"/>
      <c r="C42" s="285" t="s">
        <v>233</v>
      </c>
      <c r="D42" s="285"/>
      <c r="E42" s="9"/>
      <c r="F42" s="238">
        <f>J42-N42</f>
        <v>10616</v>
      </c>
      <c r="G42" s="58"/>
      <c r="H42" s="65">
        <v>9538</v>
      </c>
      <c r="I42" s="58"/>
      <c r="J42" s="65">
        <v>24936</v>
      </c>
      <c r="K42" s="58"/>
      <c r="L42" s="65">
        <v>18933</v>
      </c>
      <c r="N42" s="12">
        <v>14320</v>
      </c>
      <c r="O42" s="129"/>
      <c r="R42" s="129"/>
      <c r="S42" s="140"/>
    </row>
    <row r="43" spans="1:20" s="2" customFormat="1" ht="15" customHeight="1" x14ac:dyDescent="0.2">
      <c r="A43" s="18"/>
      <c r="B43" s="18"/>
      <c r="C43" s="18"/>
      <c r="D43" s="18"/>
      <c r="E43" s="18"/>
      <c r="F43" s="241"/>
      <c r="G43" s="58"/>
      <c r="H43" s="26"/>
      <c r="I43" s="58"/>
      <c r="J43" s="26"/>
      <c r="K43" s="58"/>
      <c r="L43" s="26"/>
      <c r="O43" s="21"/>
      <c r="R43" s="21"/>
      <c r="S43" s="140"/>
    </row>
    <row r="44" spans="1:20" s="2" customFormat="1" ht="28.5" customHeight="1" thickBot="1" x14ac:dyDescent="0.25">
      <c r="A44" s="298" t="s">
        <v>252</v>
      </c>
      <c r="B44" s="298"/>
      <c r="C44" s="298"/>
      <c r="D44" s="298"/>
      <c r="E44" s="9"/>
      <c r="F44" s="240">
        <f>SUM(F41:F43)</f>
        <v>48326</v>
      </c>
      <c r="G44" s="58"/>
      <c r="H44" s="57">
        <f>SUM(H41:H43)</f>
        <v>52090</v>
      </c>
      <c r="I44" s="58"/>
      <c r="J44" s="240">
        <f>SUM(J41:J43)</f>
        <v>149765</v>
      </c>
      <c r="K44" s="58"/>
      <c r="L44" s="57">
        <f>SUM(L41:L43)</f>
        <v>108415</v>
      </c>
      <c r="N44" s="2">
        <v>101439</v>
      </c>
      <c r="O44" s="58"/>
      <c r="R44" s="21"/>
      <c r="S44" s="140"/>
    </row>
    <row r="45" spans="1:20" s="2" customFormat="1" ht="15" customHeight="1" thickTop="1" x14ac:dyDescent="0.2">
      <c r="A45" s="12"/>
      <c r="B45" s="12"/>
      <c r="C45" s="9"/>
      <c r="D45" s="82"/>
      <c r="E45" s="82"/>
      <c r="F45" s="273">
        <f>F37-F44</f>
        <v>0</v>
      </c>
      <c r="G45" s="274"/>
      <c r="H45" s="273">
        <f>H37-H44</f>
        <v>0</v>
      </c>
      <c r="I45" s="274"/>
      <c r="J45" s="273">
        <f>J37-J44</f>
        <v>0</v>
      </c>
      <c r="K45" s="274"/>
      <c r="L45" s="273">
        <f>L37-L44</f>
        <v>0</v>
      </c>
      <c r="N45" s="2">
        <v>0</v>
      </c>
      <c r="O45" s="140"/>
      <c r="R45" s="21"/>
      <c r="S45" s="21"/>
    </row>
    <row r="46" spans="1:20" s="2" customFormat="1" ht="15" customHeight="1" x14ac:dyDescent="0.2">
      <c r="A46" s="297" t="s">
        <v>29</v>
      </c>
      <c r="B46" s="297"/>
      <c r="C46" s="298"/>
      <c r="D46" s="298"/>
      <c r="E46" s="82"/>
      <c r="F46" s="239"/>
      <c r="G46" s="58"/>
      <c r="H46" s="23"/>
      <c r="I46" s="58"/>
      <c r="J46" s="239"/>
      <c r="K46" s="58"/>
      <c r="L46" s="23"/>
    </row>
    <row r="47" spans="1:20" s="2" customFormat="1" ht="15" customHeight="1" thickBot="1" x14ac:dyDescent="0.25">
      <c r="B47" s="301" t="s">
        <v>319</v>
      </c>
      <c r="C47" s="304"/>
      <c r="D47" s="304"/>
      <c r="E47" s="148"/>
      <c r="F47" s="242">
        <f>'Notes (Pursuant to Bursa Malay)'!I137</f>
        <v>7.4072473560978676</v>
      </c>
      <c r="G47" s="58"/>
      <c r="H47" s="48">
        <f>'Notes (Pursuant to Bursa Malay)'!K137</f>
        <v>8.7119955776672207</v>
      </c>
      <c r="I47" s="58"/>
      <c r="J47" s="242">
        <f>'Notes (Pursuant to Bursa Malay)'!M137</f>
        <v>24.51973694548769</v>
      </c>
      <c r="K47" s="58"/>
      <c r="L47" s="48">
        <f>'Notes (Pursuant to Bursa Malay)'!O137</f>
        <v>18.320332493909056</v>
      </c>
      <c r="N47" s="2">
        <v>17.123118047093048</v>
      </c>
    </row>
    <row r="48" spans="1:20" s="2" customFormat="1" ht="15" customHeight="1" thickBot="1" x14ac:dyDescent="0.25">
      <c r="B48" s="301" t="s">
        <v>320</v>
      </c>
      <c r="C48" s="302"/>
      <c r="D48" s="302"/>
      <c r="E48" s="9"/>
      <c r="F48" s="242">
        <f>'Notes (Pursuant to Bursa Malay)'!I147</f>
        <v>7.0505749275497802</v>
      </c>
      <c r="G48" s="58"/>
      <c r="H48" s="48">
        <f>'Notes (Pursuant to Bursa Malay)'!K147</f>
        <v>8.0799181222811072</v>
      </c>
      <c r="I48" s="58"/>
      <c r="J48" s="242">
        <f>'Notes (Pursuant to Bursa Malay)'!M147</f>
        <v>23.339067028138729</v>
      </c>
      <c r="K48" s="58"/>
      <c r="L48" s="48">
        <f>'Notes (Pursuant to Bursa Malay)'!O147</f>
        <v>16.991145737402661</v>
      </c>
      <c r="N48" s="2">
        <v>16.28849210058895</v>
      </c>
    </row>
    <row r="49" spans="1:18" s="2" customFormat="1" ht="15" customHeight="1" x14ac:dyDescent="0.2">
      <c r="C49" s="82"/>
      <c r="D49" s="82"/>
      <c r="F49" s="261"/>
      <c r="G49" s="262"/>
      <c r="H49" s="263"/>
      <c r="I49" s="264"/>
      <c r="J49" s="265"/>
      <c r="K49" s="265"/>
      <c r="L49" s="264"/>
    </row>
    <row r="50" spans="1:18" s="2" customFormat="1" ht="15" customHeight="1" x14ac:dyDescent="0.2">
      <c r="C50" s="82"/>
      <c r="D50" s="82"/>
      <c r="F50" s="23"/>
      <c r="G50" s="23"/>
      <c r="H50" s="31"/>
      <c r="I50" s="31"/>
      <c r="J50" s="23"/>
      <c r="K50" s="23"/>
      <c r="L50" s="31"/>
    </row>
    <row r="51" spans="1:18" s="2" customFormat="1" ht="45" customHeight="1" x14ac:dyDescent="0.2">
      <c r="A51" s="305" t="s">
        <v>282</v>
      </c>
      <c r="B51" s="306"/>
      <c r="C51" s="306"/>
      <c r="D51" s="306"/>
      <c r="E51" s="306"/>
      <c r="F51" s="306"/>
      <c r="G51" s="306"/>
      <c r="H51" s="306"/>
      <c r="I51" s="306"/>
      <c r="J51" s="306"/>
      <c r="K51" s="306"/>
      <c r="L51" s="306"/>
    </row>
    <row r="52" spans="1:18" s="49" customFormat="1" ht="15" customHeight="1" x14ac:dyDescent="0.2">
      <c r="F52" s="50"/>
      <c r="G52" s="50"/>
    </row>
    <row r="53" spans="1:18" s="12" customFormat="1" ht="15" customHeight="1" x14ac:dyDescent="0.2">
      <c r="A53" s="285"/>
      <c r="B53" s="285"/>
      <c r="C53" s="285"/>
      <c r="D53" s="285"/>
      <c r="E53" s="90"/>
      <c r="F53" s="87"/>
      <c r="G53" s="87"/>
      <c r="H53" s="149"/>
      <c r="I53" s="149"/>
      <c r="J53" s="87"/>
      <c r="K53" s="87"/>
      <c r="L53" s="149"/>
    </row>
    <row r="54" spans="1:18" s="49" customFormat="1" ht="60" customHeight="1" x14ac:dyDescent="0.2">
      <c r="A54" s="51"/>
      <c r="B54" s="150"/>
      <c r="C54" s="296"/>
      <c r="D54" s="303"/>
      <c r="E54" s="303"/>
      <c r="F54" s="303"/>
      <c r="G54" s="303"/>
      <c r="H54" s="303"/>
      <c r="I54" s="303"/>
      <c r="J54" s="303"/>
      <c r="K54" s="303"/>
      <c r="L54" s="303"/>
    </row>
    <row r="55" spans="1:18" s="49" customFormat="1" ht="15" customHeight="1" x14ac:dyDescent="0.2">
      <c r="A55" s="51"/>
      <c r="B55" s="51"/>
      <c r="C55" s="51"/>
      <c r="F55" s="52"/>
      <c r="G55" s="52"/>
      <c r="H55" s="53"/>
      <c r="J55" s="52"/>
      <c r="K55" s="52"/>
      <c r="L55" s="53"/>
    </row>
    <row r="56" spans="1:18" ht="15" customHeight="1" x14ac:dyDescent="0.2">
      <c r="A56" s="300"/>
      <c r="B56" s="300"/>
      <c r="C56" s="300"/>
      <c r="D56" s="300"/>
      <c r="E56" s="300"/>
      <c r="F56" s="300"/>
      <c r="G56" s="300"/>
      <c r="H56" s="300"/>
      <c r="I56" s="300"/>
      <c r="J56" s="300"/>
      <c r="K56" s="300"/>
      <c r="L56" s="300"/>
      <c r="M56" s="300"/>
      <c r="N56" s="300"/>
      <c r="O56" s="300"/>
      <c r="P56" s="300"/>
      <c r="Q56" s="300"/>
      <c r="R56" s="300"/>
    </row>
    <row r="57" spans="1:18" ht="15" customHeight="1" x14ac:dyDescent="0.2">
      <c r="A57" s="11"/>
      <c r="B57" s="11"/>
      <c r="C57" s="11"/>
      <c r="D57" s="11"/>
      <c r="E57" s="11"/>
      <c r="F57" s="11"/>
      <c r="G57" s="11"/>
      <c r="H57" s="11"/>
      <c r="I57" s="11"/>
      <c r="J57" s="11"/>
      <c r="K57" s="11"/>
      <c r="L57" s="11"/>
      <c r="M57" s="11"/>
      <c r="N57" s="11"/>
      <c r="O57" s="11"/>
      <c r="P57" s="94"/>
      <c r="Q57" s="94"/>
      <c r="R57" s="94"/>
    </row>
    <row r="58" spans="1:18" ht="15" customHeight="1" x14ac:dyDescent="0.2">
      <c r="A58" s="296"/>
      <c r="B58" s="296"/>
      <c r="C58" s="296"/>
      <c r="D58" s="296"/>
      <c r="E58" s="296"/>
      <c r="F58" s="296"/>
      <c r="G58" s="296"/>
      <c r="H58" s="296"/>
      <c r="I58" s="296"/>
      <c r="J58" s="296"/>
      <c r="K58" s="296"/>
      <c r="L58" s="296"/>
      <c r="M58" s="14"/>
      <c r="N58" s="14"/>
      <c r="O58" s="14"/>
      <c r="P58" s="94"/>
      <c r="Q58" s="94"/>
      <c r="R58" s="94"/>
    </row>
    <row r="59" spans="1:18" ht="15" customHeight="1" x14ac:dyDescent="0.2">
      <c r="A59" s="14"/>
      <c r="B59" s="14"/>
      <c r="C59" s="14"/>
      <c r="D59" s="14"/>
      <c r="E59" s="14"/>
      <c r="F59" s="14"/>
      <c r="G59" s="14"/>
      <c r="H59" s="14"/>
      <c r="I59" s="14"/>
      <c r="J59" s="14"/>
      <c r="K59" s="14"/>
      <c r="L59" s="14"/>
      <c r="M59" s="14"/>
      <c r="N59" s="14"/>
      <c r="O59" s="14"/>
      <c r="P59" s="2"/>
      <c r="Q59" s="2"/>
      <c r="R59" s="2"/>
    </row>
    <row r="60" spans="1:18" ht="15" customHeight="1" x14ac:dyDescent="0.2">
      <c r="A60" s="3"/>
      <c r="B60" s="3"/>
      <c r="C60" s="3"/>
      <c r="D60" s="2"/>
      <c r="E60" s="2"/>
      <c r="F60" s="2"/>
      <c r="G60" s="2"/>
      <c r="H60" s="2"/>
      <c r="I60" s="2"/>
      <c r="J60" s="2"/>
      <c r="K60" s="2"/>
      <c r="L60" s="2"/>
      <c r="M60" s="2"/>
      <c r="N60" s="2"/>
      <c r="O60" s="31"/>
      <c r="P60" s="2"/>
      <c r="Q60" s="2"/>
      <c r="R60" s="2"/>
    </row>
    <row r="61" spans="1:18" ht="15" customHeight="1" x14ac:dyDescent="0.2">
      <c r="A61" s="2"/>
      <c r="B61" s="2"/>
      <c r="C61" s="2"/>
      <c r="D61" s="2"/>
      <c r="E61" s="2"/>
      <c r="F61" s="2"/>
      <c r="G61" s="2"/>
      <c r="H61" s="2"/>
      <c r="I61" s="2"/>
      <c r="J61" s="2"/>
      <c r="K61" s="2"/>
      <c r="L61" s="2"/>
      <c r="M61" s="2"/>
      <c r="N61" s="2"/>
      <c r="O61" s="31"/>
      <c r="P61" s="2"/>
      <c r="Q61" s="2"/>
      <c r="R61" s="2"/>
    </row>
    <row r="62" spans="1:18" ht="15" customHeight="1" x14ac:dyDescent="0.2">
      <c r="A62" s="296"/>
      <c r="B62" s="296"/>
      <c r="C62" s="296"/>
      <c r="D62" s="296"/>
      <c r="E62" s="296"/>
      <c r="F62" s="296"/>
      <c r="G62" s="296"/>
      <c r="H62" s="296"/>
      <c r="I62" s="296"/>
      <c r="J62" s="296"/>
      <c r="K62" s="296"/>
      <c r="L62" s="296"/>
      <c r="M62" s="14"/>
      <c r="N62" s="14"/>
      <c r="O62" s="14"/>
      <c r="P62" s="94"/>
      <c r="Q62" s="94"/>
      <c r="R62" s="94"/>
    </row>
    <row r="63" spans="1:18" ht="15" customHeight="1" x14ac:dyDescent="0.2">
      <c r="C63" s="94"/>
      <c r="D63" s="94"/>
      <c r="F63" s="26"/>
      <c r="G63" s="26"/>
    </row>
    <row r="64" spans="1:18" ht="15" customHeight="1" x14ac:dyDescent="0.2">
      <c r="A64" s="3"/>
      <c r="B64" s="3"/>
      <c r="C64" s="3"/>
      <c r="D64" s="3"/>
      <c r="E64" s="2"/>
      <c r="F64" s="2"/>
      <c r="G64" s="2"/>
      <c r="H64" s="2"/>
      <c r="I64" s="2"/>
      <c r="J64" s="2"/>
      <c r="K64" s="2"/>
      <c r="L64" s="2"/>
      <c r="M64" s="2"/>
      <c r="N64" s="2"/>
      <c r="O64" s="31"/>
      <c r="P64" s="2"/>
      <c r="Q64" s="2"/>
      <c r="R64" s="2"/>
    </row>
    <row r="65" spans="1:20" ht="15" customHeight="1" x14ac:dyDescent="0.2">
      <c r="A65" s="2"/>
      <c r="B65" s="2"/>
      <c r="C65" s="2"/>
      <c r="D65" s="2"/>
      <c r="E65" s="2"/>
      <c r="F65" s="2"/>
      <c r="G65" s="2"/>
      <c r="H65" s="2"/>
      <c r="I65" s="2"/>
      <c r="J65" s="2"/>
      <c r="K65" s="2"/>
      <c r="L65" s="2"/>
      <c r="M65" s="2"/>
      <c r="N65" s="2"/>
      <c r="O65" s="31"/>
      <c r="P65" s="2"/>
      <c r="Q65" s="2"/>
      <c r="R65" s="2"/>
    </row>
    <row r="66" spans="1:20" ht="15" customHeight="1" x14ac:dyDescent="0.2">
      <c r="A66" s="296"/>
      <c r="B66" s="296"/>
      <c r="C66" s="296"/>
      <c r="D66" s="296"/>
      <c r="E66" s="296"/>
      <c r="F66" s="296"/>
      <c r="G66" s="296"/>
      <c r="H66" s="296"/>
      <c r="I66" s="296"/>
      <c r="J66" s="296"/>
      <c r="K66" s="296"/>
      <c r="L66" s="296"/>
      <c r="M66" s="14"/>
      <c r="N66" s="14"/>
      <c r="O66" s="14"/>
      <c r="P66" s="94"/>
      <c r="Q66" s="94"/>
      <c r="R66" s="94"/>
    </row>
    <row r="67" spans="1:20" ht="15" customHeight="1" x14ac:dyDescent="0.2">
      <c r="C67" s="94"/>
      <c r="D67" s="94"/>
      <c r="F67" s="26"/>
      <c r="G67" s="26"/>
    </row>
    <row r="68" spans="1:20" ht="15" customHeight="1" x14ac:dyDescent="0.2">
      <c r="A68" s="3"/>
      <c r="B68" s="3"/>
      <c r="C68" s="3"/>
      <c r="D68" s="2"/>
      <c r="E68" s="2"/>
      <c r="F68" s="2"/>
      <c r="G68" s="2"/>
      <c r="H68" s="2"/>
      <c r="I68" s="2"/>
      <c r="J68" s="2"/>
      <c r="K68" s="2"/>
      <c r="L68" s="2"/>
      <c r="M68" s="2"/>
      <c r="N68" s="2"/>
      <c r="O68" s="2"/>
      <c r="P68" s="2"/>
      <c r="Q68" s="2"/>
      <c r="R68" s="2"/>
    </row>
    <row r="69" spans="1:20" ht="15" customHeight="1" x14ac:dyDescent="0.2">
      <c r="A69" s="3"/>
      <c r="B69" s="3"/>
      <c r="C69" s="3"/>
      <c r="D69" s="2"/>
      <c r="E69" s="2"/>
      <c r="F69" s="2"/>
      <c r="G69" s="2"/>
      <c r="H69" s="2"/>
      <c r="I69" s="2"/>
      <c r="J69" s="2"/>
      <c r="K69" s="2"/>
      <c r="L69" s="2"/>
      <c r="M69" s="2"/>
      <c r="N69" s="2"/>
      <c r="O69" s="2"/>
      <c r="P69" s="2"/>
      <c r="Q69" s="2"/>
      <c r="R69" s="2"/>
    </row>
    <row r="70" spans="1:20" ht="15" customHeight="1" x14ac:dyDescent="0.2">
      <c r="A70" s="299"/>
      <c r="B70" s="299"/>
      <c r="C70" s="299"/>
      <c r="D70" s="299"/>
      <c r="E70" s="299"/>
      <c r="F70" s="299"/>
      <c r="G70" s="299"/>
      <c r="H70" s="299"/>
      <c r="I70" s="299"/>
      <c r="J70" s="299"/>
      <c r="K70" s="299"/>
      <c r="L70" s="299"/>
      <c r="M70" s="94"/>
      <c r="N70" s="94"/>
      <c r="O70" s="94"/>
      <c r="P70" s="94"/>
      <c r="Q70" s="94"/>
      <c r="R70" s="94"/>
    </row>
    <row r="71" spans="1:20" ht="15" customHeight="1" x14ac:dyDescent="0.2">
      <c r="A71" s="2"/>
      <c r="B71" s="2"/>
      <c r="C71" s="2"/>
      <c r="D71" s="2"/>
      <c r="E71" s="2"/>
      <c r="F71" s="2"/>
      <c r="G71" s="2"/>
      <c r="H71" s="2"/>
      <c r="I71" s="2"/>
      <c r="J71" s="2"/>
      <c r="K71" s="2"/>
      <c r="L71" s="2"/>
      <c r="M71" s="2"/>
      <c r="N71" s="2"/>
      <c r="O71" s="2"/>
      <c r="P71" s="2"/>
      <c r="Q71" s="2"/>
      <c r="R71" s="2"/>
    </row>
    <row r="72" spans="1:20" ht="15" customHeight="1" x14ac:dyDescent="0.2">
      <c r="A72" s="299"/>
      <c r="B72" s="299"/>
      <c r="C72" s="299"/>
      <c r="D72" s="299"/>
      <c r="E72" s="299"/>
      <c r="F72" s="299"/>
      <c r="G72" s="299"/>
      <c r="H72" s="299"/>
      <c r="I72" s="299"/>
      <c r="J72" s="299"/>
      <c r="K72" s="299"/>
      <c r="L72" s="299"/>
      <c r="M72" s="14"/>
      <c r="N72" s="14"/>
      <c r="O72" s="14"/>
      <c r="P72" s="2"/>
      <c r="Q72" s="2"/>
      <c r="R72" s="2"/>
    </row>
    <row r="74" spans="1:20" ht="15" customHeight="1" x14ac:dyDescent="0.2">
      <c r="A74" s="3"/>
    </row>
    <row r="76" spans="1:20" ht="15" customHeight="1" x14ac:dyDescent="0.2">
      <c r="A76" s="296"/>
      <c r="B76" s="296"/>
      <c r="C76" s="296"/>
      <c r="D76" s="296"/>
      <c r="E76" s="296"/>
      <c r="F76" s="296"/>
      <c r="G76" s="296"/>
      <c r="H76" s="296"/>
      <c r="I76" s="296"/>
      <c r="J76" s="296"/>
      <c r="K76" s="296"/>
      <c r="L76" s="296"/>
    </row>
    <row r="77" spans="1:20" s="2" customFormat="1" ht="15" customHeight="1" x14ac:dyDescent="0.2">
      <c r="C77" s="18"/>
      <c r="D77" s="18"/>
      <c r="E77" s="18"/>
      <c r="F77" s="18"/>
      <c r="G77" s="18"/>
      <c r="H77" s="18"/>
      <c r="I77" s="18"/>
      <c r="J77" s="18"/>
      <c r="K77" s="18"/>
      <c r="L77" s="18"/>
      <c r="M77" s="18"/>
      <c r="N77" s="18"/>
      <c r="O77" s="18"/>
      <c r="P77" s="18"/>
      <c r="Q77" s="18"/>
      <c r="R77" s="18"/>
      <c r="S77" s="18"/>
      <c r="T77" s="18"/>
    </row>
    <row r="78" spans="1:20" s="2" customFormat="1" ht="15" customHeight="1" x14ac:dyDescent="0.2">
      <c r="C78" s="18"/>
      <c r="D78" s="18"/>
      <c r="E78" s="18"/>
      <c r="F78" s="18"/>
      <c r="G78" s="18"/>
      <c r="H78" s="18"/>
      <c r="I78" s="18"/>
      <c r="J78" s="18"/>
      <c r="K78" s="18"/>
      <c r="L78" s="18"/>
      <c r="M78" s="18"/>
      <c r="N78" s="18"/>
      <c r="O78" s="18"/>
      <c r="P78" s="18"/>
      <c r="Q78" s="18"/>
      <c r="R78" s="18"/>
      <c r="S78" s="18"/>
      <c r="T78" s="18"/>
    </row>
    <row r="79" spans="1:20" s="2" customFormat="1" ht="15" customHeight="1" x14ac:dyDescent="0.2">
      <c r="J79" s="47"/>
      <c r="K79" s="47"/>
    </row>
    <row r="80" spans="1:20" s="2" customFormat="1" ht="15" customHeight="1" x14ac:dyDescent="0.2">
      <c r="J80" s="47"/>
      <c r="K80" s="47"/>
    </row>
    <row r="81" spans="1:11" s="2" customFormat="1" ht="15" customHeight="1" x14ac:dyDescent="0.2">
      <c r="A81" s="3"/>
      <c r="B81" s="3"/>
      <c r="J81" s="3"/>
      <c r="K81" s="3"/>
    </row>
    <row r="82" spans="1:11" s="2" customFormat="1" ht="15" customHeight="1" x14ac:dyDescent="0.2">
      <c r="B82" s="3"/>
      <c r="C82" s="3"/>
      <c r="J82" s="3"/>
      <c r="K82" s="3"/>
    </row>
    <row r="83" spans="1:11" s="2" customFormat="1" ht="15" customHeight="1" x14ac:dyDescent="0.2">
      <c r="B83" s="3"/>
    </row>
  </sheetData>
  <mergeCells count="40">
    <mergeCell ref="A44:D44"/>
    <mergeCell ref="A53:D53"/>
    <mergeCell ref="A51:L51"/>
    <mergeCell ref="A27:D27"/>
    <mergeCell ref="A30:E30"/>
    <mergeCell ref="A32:D32"/>
    <mergeCell ref="A36:D36"/>
    <mergeCell ref="C41:D41"/>
    <mergeCell ref="A34:D34"/>
    <mergeCell ref="C42:D42"/>
    <mergeCell ref="A40:D40"/>
    <mergeCell ref="A35:D35"/>
    <mergeCell ref="A37:D37"/>
    <mergeCell ref="A28:D28"/>
    <mergeCell ref="A31:D31"/>
    <mergeCell ref="A76:L76"/>
    <mergeCell ref="A46:D46"/>
    <mergeCell ref="A72:L72"/>
    <mergeCell ref="A70:L70"/>
    <mergeCell ref="A56:R56"/>
    <mergeCell ref="B48:D48"/>
    <mergeCell ref="A58:L58"/>
    <mergeCell ref="C54:L54"/>
    <mergeCell ref="A62:L62"/>
    <mergeCell ref="B47:D47"/>
    <mergeCell ref="A66:L66"/>
    <mergeCell ref="A1:L1"/>
    <mergeCell ref="A2:L2"/>
    <mergeCell ref="A3:L3"/>
    <mergeCell ref="A5:L5"/>
    <mergeCell ref="J12:L12"/>
    <mergeCell ref="A7:L7"/>
    <mergeCell ref="A22:D22"/>
    <mergeCell ref="A19:D19"/>
    <mergeCell ref="A18:D18"/>
    <mergeCell ref="F12:H12"/>
    <mergeCell ref="A26:D26"/>
    <mergeCell ref="A20:D20"/>
    <mergeCell ref="A24:D24"/>
    <mergeCell ref="A25:D25"/>
  </mergeCells>
  <phoneticPr fontId="0" type="noConversion"/>
  <printOptions horizontalCentered="1"/>
  <pageMargins left="0.5" right="0.5" top="0.75" bottom="0.75" header="0.5" footer="0.25"/>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showGridLines="0" view="pageBreakPreview" topLeftCell="A24" zoomScaleNormal="100" zoomScaleSheetLayoutView="100" workbookViewId="0">
      <selection activeCell="F15" sqref="F15"/>
    </sheetView>
  </sheetViews>
  <sheetFormatPr defaultColWidth="9.140625" defaultRowHeight="15" customHeight="1" x14ac:dyDescent="0.2"/>
  <cols>
    <col min="1" max="1" width="2.7109375" style="2" customWidth="1"/>
    <col min="2" max="2" width="43.28515625" style="2" customWidth="1"/>
    <col min="3" max="3" width="16.7109375" style="2" customWidth="1"/>
    <col min="4" max="4" width="5.7109375" style="2" customWidth="1"/>
    <col min="5" max="5" width="16.7109375" style="2" customWidth="1"/>
    <col min="6" max="6" width="14.42578125" style="2" customWidth="1"/>
    <col min="7" max="7" width="12" style="2" customWidth="1"/>
    <col min="8" max="9" width="9.140625" style="2"/>
    <col min="10" max="10" width="0" style="2" hidden="1" customWidth="1"/>
    <col min="11" max="16384" width="9.140625" style="2"/>
  </cols>
  <sheetData>
    <row r="1" spans="1:6" ht="15" customHeight="1" x14ac:dyDescent="0.2">
      <c r="A1" s="3" t="s">
        <v>189</v>
      </c>
      <c r="B1" s="3"/>
    </row>
    <row r="3" spans="1:6" ht="15" customHeight="1" x14ac:dyDescent="0.2">
      <c r="C3" s="246"/>
      <c r="D3" s="7"/>
      <c r="E3" s="56"/>
    </row>
    <row r="4" spans="1:6" ht="15" customHeight="1" x14ac:dyDescent="0.2">
      <c r="C4" s="247" t="s">
        <v>290</v>
      </c>
      <c r="D4" s="7"/>
      <c r="E4" s="136" t="s">
        <v>185</v>
      </c>
    </row>
    <row r="5" spans="1:6" ht="15" customHeight="1" x14ac:dyDescent="0.2">
      <c r="C5" s="244" t="s">
        <v>3</v>
      </c>
      <c r="D5" s="6"/>
      <c r="E5" s="6" t="s">
        <v>3</v>
      </c>
    </row>
    <row r="6" spans="1:6" ht="15" customHeight="1" x14ac:dyDescent="0.2">
      <c r="C6" s="244" t="s">
        <v>10</v>
      </c>
      <c r="D6" s="6"/>
      <c r="E6" s="6" t="s">
        <v>183</v>
      </c>
    </row>
    <row r="7" spans="1:6" ht="15" customHeight="1" x14ac:dyDescent="0.2">
      <c r="A7" s="3" t="s">
        <v>79</v>
      </c>
      <c r="B7" s="3"/>
      <c r="C7" s="239"/>
      <c r="D7" s="31"/>
      <c r="E7" s="23"/>
    </row>
    <row r="8" spans="1:6" ht="15" customHeight="1" x14ac:dyDescent="0.2">
      <c r="B8" s="2" t="s">
        <v>12</v>
      </c>
      <c r="C8" s="23">
        <v>692898</v>
      </c>
      <c r="D8" s="31"/>
      <c r="E8" s="23">
        <v>641276</v>
      </c>
    </row>
    <row r="9" spans="1:6" ht="15" customHeight="1" x14ac:dyDescent="0.2">
      <c r="B9" s="2" t="s">
        <v>48</v>
      </c>
      <c r="C9" s="23">
        <v>278844</v>
      </c>
      <c r="D9" s="31"/>
      <c r="E9" s="23">
        <v>275288</v>
      </c>
    </row>
    <row r="10" spans="1:6" ht="15" hidden="1" customHeight="1" x14ac:dyDescent="0.2">
      <c r="B10" s="2" t="s">
        <v>110</v>
      </c>
      <c r="C10" s="23"/>
      <c r="D10" s="31"/>
      <c r="E10" s="23"/>
    </row>
    <row r="11" spans="1:6" ht="15" hidden="1" customHeight="1" x14ac:dyDescent="0.2">
      <c r="B11" s="2" t="s">
        <v>42</v>
      </c>
      <c r="C11" s="23">
        <v>0</v>
      </c>
      <c r="D11" s="31"/>
      <c r="E11" s="23">
        <v>0</v>
      </c>
      <c r="F11" s="25"/>
    </row>
    <row r="12" spans="1:6" ht="15" customHeight="1" x14ac:dyDescent="0.2">
      <c r="B12" s="2" t="s">
        <v>128</v>
      </c>
      <c r="C12" s="23">
        <v>599</v>
      </c>
      <c r="D12" s="31"/>
      <c r="E12" s="23">
        <v>599</v>
      </c>
      <c r="F12" s="25"/>
    </row>
    <row r="13" spans="1:6" ht="15" customHeight="1" thickBot="1" x14ac:dyDescent="0.25">
      <c r="A13" s="3" t="s">
        <v>80</v>
      </c>
      <c r="B13" s="3"/>
      <c r="C13" s="28">
        <f>SUM(C8:C12)</f>
        <v>972341</v>
      </c>
      <c r="D13" s="31"/>
      <c r="E13" s="28">
        <f>SUM(E8:E12)</f>
        <v>917163</v>
      </c>
    </row>
    <row r="14" spans="1:6" ht="15" customHeight="1" x14ac:dyDescent="0.2">
      <c r="B14" s="3"/>
      <c r="C14" s="23"/>
      <c r="D14" s="31"/>
      <c r="E14" s="23"/>
    </row>
    <row r="15" spans="1:6" ht="15" customHeight="1" x14ac:dyDescent="0.2">
      <c r="B15" s="82" t="s">
        <v>13</v>
      </c>
      <c r="C15" s="22">
        <v>26301</v>
      </c>
      <c r="D15" s="29"/>
      <c r="E15" s="22">
        <v>14281</v>
      </c>
    </row>
    <row r="16" spans="1:6" ht="15" customHeight="1" x14ac:dyDescent="0.2">
      <c r="B16" s="82" t="s">
        <v>325</v>
      </c>
      <c r="C16" s="22">
        <f>80812-C17</f>
        <v>78042</v>
      </c>
      <c r="D16" s="29"/>
      <c r="E16" s="22">
        <f>47490-E17</f>
        <v>44766</v>
      </c>
    </row>
    <row r="17" spans="1:10" ht="15" customHeight="1" x14ac:dyDescent="0.2">
      <c r="B17" s="82" t="s">
        <v>326</v>
      </c>
      <c r="C17" s="22">
        <v>2770</v>
      </c>
      <c r="D17" s="29"/>
      <c r="E17" s="22">
        <v>2724</v>
      </c>
    </row>
    <row r="18" spans="1:10" ht="15" customHeight="1" x14ac:dyDescent="0.2">
      <c r="B18" s="82" t="s">
        <v>63</v>
      </c>
      <c r="C18" s="22">
        <v>167194</v>
      </c>
      <c r="D18" s="29"/>
      <c r="E18" s="22">
        <v>130568</v>
      </c>
    </row>
    <row r="19" spans="1:10" ht="15" customHeight="1" thickBot="1" x14ac:dyDescent="0.25">
      <c r="A19" s="3" t="s">
        <v>81</v>
      </c>
      <c r="C19" s="28">
        <f>SUM(C15:C18)</f>
        <v>274307</v>
      </c>
      <c r="D19" s="29"/>
      <c r="E19" s="28">
        <f>SUM(E15:E18)</f>
        <v>192339</v>
      </c>
    </row>
    <row r="20" spans="1:10" ht="30" customHeight="1" thickBot="1" x14ac:dyDescent="0.25">
      <c r="A20" s="3" t="s">
        <v>82</v>
      </c>
      <c r="C20" s="67">
        <f>C19+C13</f>
        <v>1246648</v>
      </c>
      <c r="E20" s="67">
        <f>E19+E13</f>
        <v>1109502</v>
      </c>
    </row>
    <row r="21" spans="1:10" ht="15" customHeight="1" thickTop="1" x14ac:dyDescent="0.2"/>
    <row r="22" spans="1:10" ht="15" customHeight="1" x14ac:dyDescent="0.2">
      <c r="A22" s="3" t="s">
        <v>83</v>
      </c>
    </row>
    <row r="23" spans="1:10" ht="15" customHeight="1" x14ac:dyDescent="0.2">
      <c r="B23" s="82" t="s">
        <v>9</v>
      </c>
      <c r="C23" s="23">
        <v>254548</v>
      </c>
      <c r="D23" s="31"/>
      <c r="E23" s="23">
        <v>244215</v>
      </c>
    </row>
    <row r="24" spans="1:10" ht="15" customHeight="1" x14ac:dyDescent="0.2">
      <c r="B24" s="82" t="s">
        <v>107</v>
      </c>
      <c r="C24" s="23">
        <v>39925</v>
      </c>
      <c r="D24" s="31"/>
      <c r="E24" s="23">
        <v>14599</v>
      </c>
    </row>
    <row r="25" spans="1:10" ht="15" customHeight="1" x14ac:dyDescent="0.2">
      <c r="B25" s="82" t="s">
        <v>277</v>
      </c>
      <c r="C25" s="23">
        <v>5149</v>
      </c>
      <c r="D25" s="31"/>
      <c r="E25" s="23">
        <v>7833</v>
      </c>
    </row>
    <row r="26" spans="1:10" ht="15" customHeight="1" x14ac:dyDescent="0.2">
      <c r="B26" s="82" t="s">
        <v>147</v>
      </c>
      <c r="C26" s="23">
        <v>26245</v>
      </c>
      <c r="D26" s="31"/>
      <c r="E26" s="23">
        <v>26245</v>
      </c>
    </row>
    <row r="27" spans="1:10" ht="15" customHeight="1" x14ac:dyDescent="0.2">
      <c r="B27" s="82" t="s">
        <v>84</v>
      </c>
      <c r="C27" s="23">
        <v>298149</v>
      </c>
      <c r="D27" s="31"/>
      <c r="E27" s="23">
        <v>220489</v>
      </c>
      <c r="F27" s="31"/>
      <c r="G27" s="25"/>
    </row>
    <row r="28" spans="1:10" ht="30" customHeight="1" x14ac:dyDescent="0.2">
      <c r="A28" s="311" t="s">
        <v>115</v>
      </c>
      <c r="B28" s="304"/>
      <c r="C28" s="68">
        <f>SUM(C23:C27)</f>
        <v>624016</v>
      </c>
      <c r="D28" s="31"/>
      <c r="E28" s="68">
        <f>SUM(E23:E27)</f>
        <v>513381</v>
      </c>
      <c r="F28" s="25"/>
    </row>
    <row r="29" spans="1:10" ht="15" customHeight="1" x14ac:dyDescent="0.2">
      <c r="A29" s="202" t="s">
        <v>234</v>
      </c>
      <c r="C29" s="23">
        <v>194631</v>
      </c>
      <c r="D29" s="31"/>
      <c r="E29" s="23">
        <v>169268</v>
      </c>
      <c r="F29" s="25"/>
    </row>
    <row r="30" spans="1:10" ht="15" customHeight="1" thickBot="1" x14ac:dyDescent="0.25">
      <c r="A30" s="3" t="s">
        <v>85</v>
      </c>
      <c r="C30" s="28">
        <f>SUM(C28:C29)</f>
        <v>818647</v>
      </c>
      <c r="D30" s="31"/>
      <c r="E30" s="28">
        <f>SUM(E28:E29)</f>
        <v>682649</v>
      </c>
      <c r="F30" s="25"/>
    </row>
    <row r="31" spans="1:10" ht="15" customHeight="1" x14ac:dyDescent="0.2">
      <c r="A31" s="3"/>
      <c r="C31" s="23"/>
      <c r="D31" s="31"/>
      <c r="E31" s="23"/>
      <c r="F31" s="25"/>
      <c r="J31" s="2">
        <v>-3942</v>
      </c>
    </row>
    <row r="32" spans="1:10" ht="15" customHeight="1" x14ac:dyDescent="0.2">
      <c r="A32" s="3" t="s">
        <v>86</v>
      </c>
      <c r="C32" s="23"/>
      <c r="D32" s="31"/>
      <c r="E32" s="23"/>
      <c r="F32" s="25"/>
    </row>
    <row r="33" spans="1:12" ht="15" customHeight="1" x14ac:dyDescent="0.2">
      <c r="A33" s="3"/>
      <c r="B33" s="2" t="s">
        <v>43</v>
      </c>
      <c r="C33" s="23">
        <v>90933</v>
      </c>
      <c r="D33" s="31"/>
      <c r="E33" s="23">
        <v>113316</v>
      </c>
      <c r="F33" s="25"/>
    </row>
    <row r="34" spans="1:12" ht="15" customHeight="1" x14ac:dyDescent="0.2">
      <c r="A34" s="3"/>
      <c r="B34" s="82" t="s">
        <v>103</v>
      </c>
      <c r="C34" s="23">
        <v>150000</v>
      </c>
      <c r="D34" s="31"/>
      <c r="E34" s="23">
        <v>166276</v>
      </c>
      <c r="F34" s="25"/>
      <c r="J34" s="2">
        <v>-5369</v>
      </c>
    </row>
    <row r="35" spans="1:12" ht="15" customHeight="1" x14ac:dyDescent="0.2">
      <c r="A35" s="3"/>
      <c r="B35" s="82" t="s">
        <v>346</v>
      </c>
      <c r="C35" s="23">
        <v>21037</v>
      </c>
      <c r="D35" s="31"/>
      <c r="E35" s="23">
        <v>26364</v>
      </c>
      <c r="F35" s="25"/>
    </row>
    <row r="36" spans="1:12" ht="15" customHeight="1" thickBot="1" x14ac:dyDescent="0.25">
      <c r="A36" s="3" t="s">
        <v>87</v>
      </c>
      <c r="C36" s="28">
        <f>SUM(C33:C35)</f>
        <v>261970</v>
      </c>
      <c r="D36" s="31"/>
      <c r="E36" s="28">
        <f>SUM(E33:E35)</f>
        <v>305956</v>
      </c>
      <c r="F36" s="25"/>
    </row>
    <row r="37" spans="1:12" ht="15" customHeight="1" x14ac:dyDescent="0.2">
      <c r="A37" s="3"/>
      <c r="C37" s="23"/>
      <c r="D37" s="31"/>
      <c r="E37" s="23"/>
      <c r="F37" s="25"/>
    </row>
    <row r="38" spans="1:12" ht="15" customHeight="1" x14ac:dyDescent="0.2">
      <c r="A38" s="3" t="s">
        <v>8</v>
      </c>
      <c r="B38" s="3"/>
      <c r="C38" s="22"/>
      <c r="D38" s="29"/>
      <c r="E38" s="22"/>
      <c r="F38" s="25"/>
    </row>
    <row r="39" spans="1:12" ht="15" customHeight="1" x14ac:dyDescent="0.2">
      <c r="A39" s="3"/>
      <c r="B39" s="82" t="s">
        <v>346</v>
      </c>
      <c r="C39" s="22">
        <f>151343+5855</f>
        <v>157198</v>
      </c>
      <c r="D39" s="29"/>
      <c r="E39" s="22">
        <v>110098</v>
      </c>
      <c r="F39" s="25"/>
    </row>
    <row r="40" spans="1:12" ht="15" customHeight="1" x14ac:dyDescent="0.2">
      <c r="B40" s="82" t="s">
        <v>108</v>
      </c>
      <c r="C40" s="22">
        <v>8833</v>
      </c>
      <c r="D40" s="29"/>
      <c r="E40" s="22">
        <v>10799</v>
      </c>
      <c r="F40" s="25"/>
    </row>
    <row r="41" spans="1:12" ht="15" customHeight="1" x14ac:dyDescent="0.2">
      <c r="A41" s="3" t="s">
        <v>127</v>
      </c>
      <c r="C41" s="68">
        <f>SUM(C39:C40)</f>
        <v>166031</v>
      </c>
      <c r="D41" s="29"/>
      <c r="E41" s="68">
        <f>SUM(E39:E40)</f>
        <v>120897</v>
      </c>
      <c r="F41" s="25"/>
    </row>
    <row r="42" spans="1:12" ht="15" customHeight="1" thickBot="1" x14ac:dyDescent="0.25">
      <c r="A42" s="3" t="s">
        <v>88</v>
      </c>
      <c r="C42" s="28">
        <f>C41+C36</f>
        <v>428001</v>
      </c>
      <c r="D42" s="31"/>
      <c r="E42" s="28">
        <f>E41+E36</f>
        <v>426853</v>
      </c>
      <c r="F42" s="25"/>
    </row>
    <row r="43" spans="1:12" ht="30" customHeight="1" thickBot="1" x14ac:dyDescent="0.25">
      <c r="A43" s="3" t="s">
        <v>89</v>
      </c>
      <c r="C43" s="96">
        <f>C42+C30</f>
        <v>1246648</v>
      </c>
      <c r="D43" s="31"/>
      <c r="E43" s="96">
        <f>E42+E30</f>
        <v>1109502</v>
      </c>
      <c r="F43" s="25"/>
    </row>
    <row r="44" spans="1:12" ht="15" customHeight="1" thickTop="1" x14ac:dyDescent="0.2">
      <c r="C44" s="275">
        <f>C20-C43</f>
        <v>0</v>
      </c>
      <c r="D44" s="276"/>
      <c r="E44" s="275">
        <f>E20-E43</f>
        <v>0</v>
      </c>
    </row>
    <row r="45" spans="1:12" ht="15" customHeight="1" thickBot="1" x14ac:dyDescent="0.25">
      <c r="A45" s="83" t="s">
        <v>96</v>
      </c>
      <c r="B45" s="78"/>
      <c r="C45" s="84">
        <f>C28/C51</f>
        <v>1.2257334569511449</v>
      </c>
      <c r="D45" s="78"/>
      <c r="E45" s="84">
        <f>E28/E51</f>
        <v>1.0510840857441188</v>
      </c>
      <c r="F45" s="97"/>
      <c r="G45" s="97"/>
      <c r="H45" s="97"/>
      <c r="I45" s="97"/>
      <c r="J45" s="97"/>
      <c r="K45" s="97"/>
      <c r="L45" s="97"/>
    </row>
    <row r="46" spans="1:12" ht="15" customHeight="1" x14ac:dyDescent="0.2">
      <c r="A46" s="83"/>
      <c r="B46" s="78"/>
      <c r="C46" s="78"/>
      <c r="D46" s="78"/>
      <c r="E46" s="78"/>
      <c r="F46" s="97"/>
      <c r="G46" s="97"/>
      <c r="H46" s="97"/>
      <c r="I46" s="97"/>
      <c r="J46" s="97"/>
      <c r="K46" s="97"/>
      <c r="L46" s="97"/>
    </row>
    <row r="47" spans="1:12" ht="60" customHeight="1" x14ac:dyDescent="0.2">
      <c r="A47" s="300" t="s">
        <v>283</v>
      </c>
      <c r="B47" s="300"/>
      <c r="C47" s="300"/>
      <c r="D47" s="300"/>
      <c r="E47" s="300"/>
      <c r="F47" s="98"/>
      <c r="G47" s="98"/>
      <c r="H47" s="98"/>
      <c r="I47" s="98"/>
      <c r="J47" s="98"/>
    </row>
    <row r="48" spans="1:12" ht="15" customHeight="1" x14ac:dyDescent="0.2">
      <c r="C48" s="31"/>
      <c r="D48" s="31"/>
      <c r="E48" s="31"/>
    </row>
    <row r="49" spans="3:5" ht="15" customHeight="1" x14ac:dyDescent="0.2">
      <c r="C49" s="54"/>
      <c r="D49" s="31"/>
      <c r="E49" s="54"/>
    </row>
    <row r="50" spans="3:5" ht="15" customHeight="1" x14ac:dyDescent="0.2">
      <c r="C50" s="31"/>
      <c r="D50" s="31"/>
      <c r="E50" s="31"/>
    </row>
    <row r="51" spans="3:5" ht="15" hidden="1" customHeight="1" x14ac:dyDescent="0.2">
      <c r="C51" s="31">
        <f>(C23*2)</f>
        <v>509096</v>
      </c>
      <c r="D51" s="31"/>
      <c r="E51" s="31">
        <f>E23*2</f>
        <v>488430</v>
      </c>
    </row>
    <row r="52" spans="3:5" ht="15" customHeight="1" x14ac:dyDescent="0.2">
      <c r="C52" s="31"/>
      <c r="D52" s="31"/>
      <c r="E52" s="31"/>
    </row>
    <row r="53" spans="3:5" ht="15" customHeight="1" x14ac:dyDescent="0.2">
      <c r="C53" s="31"/>
      <c r="D53" s="31"/>
      <c r="E53" s="31"/>
    </row>
    <row r="54" spans="3:5" ht="15" customHeight="1" x14ac:dyDescent="0.2">
      <c r="C54" s="31"/>
      <c r="D54" s="31"/>
      <c r="E54" s="31"/>
    </row>
    <row r="55" spans="3:5" ht="15" customHeight="1" x14ac:dyDescent="0.2">
      <c r="C55" s="31"/>
      <c r="D55" s="31"/>
      <c r="E55" s="31"/>
    </row>
    <row r="56" spans="3:5" ht="15" customHeight="1" x14ac:dyDescent="0.2">
      <c r="C56" s="31"/>
      <c r="D56" s="31"/>
      <c r="E56" s="31"/>
    </row>
    <row r="57" spans="3:5" ht="15" customHeight="1" x14ac:dyDescent="0.2">
      <c r="C57" s="31"/>
      <c r="D57" s="31"/>
      <c r="E57" s="31"/>
    </row>
    <row r="58" spans="3:5" ht="15" customHeight="1" x14ac:dyDescent="0.2">
      <c r="C58" s="31"/>
      <c r="D58" s="31"/>
      <c r="E58" s="31"/>
    </row>
    <row r="59" spans="3:5" ht="15" customHeight="1" x14ac:dyDescent="0.2">
      <c r="C59" s="31"/>
      <c r="D59" s="31"/>
      <c r="E59" s="31"/>
    </row>
    <row r="60" spans="3:5" ht="15" customHeight="1" x14ac:dyDescent="0.2">
      <c r="C60" s="31"/>
      <c r="D60" s="31"/>
      <c r="E60" s="31"/>
    </row>
    <row r="61" spans="3:5" ht="15" customHeight="1" x14ac:dyDescent="0.2">
      <c r="C61" s="31"/>
      <c r="D61" s="31"/>
      <c r="E61" s="31"/>
    </row>
    <row r="62" spans="3:5" ht="15" customHeight="1" x14ac:dyDescent="0.2">
      <c r="C62" s="31"/>
      <c r="D62" s="31"/>
      <c r="E62" s="31"/>
    </row>
    <row r="63" spans="3:5" ht="15" customHeight="1" x14ac:dyDescent="0.2">
      <c r="C63" s="31"/>
      <c r="D63" s="31"/>
      <c r="E63" s="31"/>
    </row>
    <row r="64" spans="3:5" ht="15" customHeight="1" x14ac:dyDescent="0.2">
      <c r="C64" s="31"/>
      <c r="D64" s="31"/>
      <c r="E64" s="31"/>
    </row>
    <row r="65" spans="3:5" ht="15" customHeight="1" x14ac:dyDescent="0.2">
      <c r="C65" s="31"/>
      <c r="D65" s="31"/>
      <c r="E65" s="31"/>
    </row>
    <row r="66" spans="3:5" ht="15" customHeight="1" x14ac:dyDescent="0.2">
      <c r="C66" s="31"/>
      <c r="D66" s="31"/>
      <c r="E66" s="31"/>
    </row>
    <row r="67" spans="3:5" ht="15" customHeight="1" x14ac:dyDescent="0.2">
      <c r="C67" s="31"/>
      <c r="D67" s="31"/>
      <c r="E67" s="31"/>
    </row>
    <row r="68" spans="3:5" ht="15" customHeight="1" x14ac:dyDescent="0.2">
      <c r="C68" s="31"/>
      <c r="D68" s="31"/>
      <c r="E68" s="31"/>
    </row>
    <row r="69" spans="3:5" ht="15" customHeight="1" x14ac:dyDescent="0.2">
      <c r="C69" s="31"/>
      <c r="D69" s="31"/>
      <c r="E69" s="31"/>
    </row>
    <row r="70" spans="3:5" ht="15" customHeight="1" x14ac:dyDescent="0.2">
      <c r="C70" s="31"/>
      <c r="D70" s="31"/>
      <c r="E70" s="31"/>
    </row>
    <row r="71" spans="3:5" ht="15" customHeight="1" x14ac:dyDescent="0.2">
      <c r="C71" s="31"/>
      <c r="D71" s="31"/>
      <c r="E71" s="31"/>
    </row>
    <row r="72" spans="3:5" ht="15" customHeight="1" x14ac:dyDescent="0.2">
      <c r="C72" s="31"/>
      <c r="D72" s="31"/>
      <c r="E72" s="31"/>
    </row>
    <row r="73" spans="3:5" ht="15" customHeight="1" x14ac:dyDescent="0.2">
      <c r="C73" s="31"/>
      <c r="D73" s="31"/>
      <c r="E73" s="31"/>
    </row>
    <row r="74" spans="3:5" ht="15" customHeight="1" x14ac:dyDescent="0.2">
      <c r="C74" s="31"/>
      <c r="D74" s="31"/>
      <c r="E74" s="31"/>
    </row>
  </sheetData>
  <mergeCells count="2">
    <mergeCell ref="A47:E47"/>
    <mergeCell ref="A28:B28"/>
  </mergeCells>
  <phoneticPr fontId="0" type="noConversion"/>
  <printOptions horizontalCentered="1"/>
  <pageMargins left="0.5" right="0.28000000000000003" top="0.75" bottom="0.5" header="0.5" footer="0.25"/>
  <pageSetup paperSize="9" scale="97" orientation="portrait" r:id="rId1"/>
  <headerFooter alignWithMargins="0">
    <oddHeader>&amp;C( &amp;P+1 )</oddHeader>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5"/>
  <sheetViews>
    <sheetView view="pageBreakPreview" topLeftCell="A25" zoomScaleNormal="87" zoomScaleSheetLayoutView="100" workbookViewId="0">
      <selection activeCell="D14" sqref="D14"/>
    </sheetView>
  </sheetViews>
  <sheetFormatPr defaultColWidth="9.140625" defaultRowHeight="15" customHeight="1" x14ac:dyDescent="0.2"/>
  <cols>
    <col min="1" max="1" width="41.5703125" style="99" customWidth="1"/>
    <col min="2" max="2" width="16.5703125" style="99" customWidth="1"/>
    <col min="3" max="3" width="2.28515625" style="99" customWidth="1"/>
    <col min="4" max="4" width="16.5703125" style="99" customWidth="1"/>
    <col min="5" max="5" width="1.140625" style="99" customWidth="1"/>
    <col min="6" max="6" width="1" style="99" hidden="1" customWidth="1"/>
    <col min="7" max="7" width="15.28515625" style="99" customWidth="1"/>
    <col min="8" max="8" width="1.85546875" style="99" customWidth="1"/>
    <col min="9" max="9" width="14.28515625" style="99" customWidth="1"/>
    <col min="10" max="11" width="2.28515625" style="99" customWidth="1"/>
    <col min="12" max="12" width="15" style="99" customWidth="1"/>
    <col min="13" max="13" width="1.28515625" style="99" customWidth="1"/>
    <col min="14" max="14" width="14.7109375" style="99" customWidth="1"/>
    <col min="15" max="15" width="1.28515625" style="99" customWidth="1"/>
    <col min="16" max="16" width="18.5703125" style="99" customWidth="1"/>
    <col min="17" max="17" width="1.140625" style="99" customWidth="1"/>
    <col min="18" max="18" width="13.7109375" style="99" customWidth="1"/>
    <col min="19" max="19" width="10.28515625" style="99" bestFit="1" customWidth="1"/>
    <col min="20" max="20" width="9.42578125" style="99" bestFit="1" customWidth="1"/>
    <col min="21" max="16384" width="9.140625" style="99"/>
  </cols>
  <sheetData>
    <row r="1" spans="1:18" ht="15" customHeight="1" x14ac:dyDescent="0.2">
      <c r="B1" s="100"/>
      <c r="C1" s="100"/>
      <c r="D1" s="100"/>
      <c r="E1" s="100"/>
      <c r="F1" s="100"/>
      <c r="G1" s="100"/>
      <c r="H1" s="100"/>
      <c r="I1" s="100"/>
      <c r="J1" s="100"/>
      <c r="K1" s="100"/>
      <c r="L1" s="100"/>
      <c r="M1" s="100"/>
      <c r="N1" s="101"/>
      <c r="O1" s="101"/>
      <c r="P1" s="101"/>
      <c r="Q1" s="101"/>
      <c r="R1" s="101"/>
    </row>
    <row r="2" spans="1:18" ht="15" customHeight="1" x14ac:dyDescent="0.2">
      <c r="A2" s="102" t="s">
        <v>293</v>
      </c>
    </row>
    <row r="3" spans="1:18" ht="15" customHeight="1" x14ac:dyDescent="0.2">
      <c r="A3" s="103"/>
    </row>
    <row r="4" spans="1:18" ht="15" customHeight="1" x14ac:dyDescent="0.2">
      <c r="A4" s="103"/>
    </row>
    <row r="5" spans="1:18" ht="15" customHeight="1" x14ac:dyDescent="0.2">
      <c r="A5" s="103"/>
      <c r="B5" s="314" t="s">
        <v>113</v>
      </c>
      <c r="C5" s="314"/>
      <c r="D5" s="314"/>
      <c r="E5" s="314"/>
      <c r="F5" s="314"/>
      <c r="G5" s="314"/>
      <c r="H5" s="314"/>
      <c r="I5" s="314"/>
      <c r="J5" s="314"/>
      <c r="K5" s="314"/>
      <c r="L5" s="314"/>
      <c r="M5" s="314"/>
      <c r="N5" s="314"/>
      <c r="O5" s="133"/>
      <c r="P5" s="133"/>
      <c r="Q5" s="133"/>
    </row>
    <row r="6" spans="1:18" ht="16.5" customHeight="1" x14ac:dyDescent="0.2">
      <c r="A6" s="103"/>
      <c r="B6" s="315" t="s">
        <v>105</v>
      </c>
      <c r="C6" s="316"/>
      <c r="D6" s="316"/>
      <c r="E6" s="317"/>
      <c r="F6" s="317"/>
      <c r="G6" s="317"/>
      <c r="H6" s="317"/>
      <c r="I6" s="317"/>
      <c r="J6" s="134"/>
      <c r="K6" s="134"/>
      <c r="L6" s="105" t="s">
        <v>36</v>
      </c>
      <c r="M6" s="105"/>
    </row>
    <row r="7" spans="1:18" ht="15" customHeight="1" x14ac:dyDescent="0.2">
      <c r="B7" s="104" t="s">
        <v>37</v>
      </c>
      <c r="C7" s="104"/>
      <c r="D7" s="104" t="s">
        <v>37</v>
      </c>
      <c r="E7" s="104"/>
      <c r="F7" s="105" t="s">
        <v>37</v>
      </c>
      <c r="G7" s="104" t="s">
        <v>138</v>
      </c>
      <c r="H7" s="105"/>
      <c r="I7" s="104" t="s">
        <v>135</v>
      </c>
      <c r="J7" s="105"/>
      <c r="K7" s="105"/>
      <c r="L7" s="104" t="s">
        <v>38</v>
      </c>
      <c r="M7" s="104"/>
      <c r="N7" s="104"/>
      <c r="O7" s="104"/>
      <c r="P7" s="104" t="s">
        <v>235</v>
      </c>
      <c r="R7" s="104"/>
    </row>
    <row r="8" spans="1:18" ht="15" customHeight="1" x14ac:dyDescent="0.2">
      <c r="A8" s="106"/>
      <c r="B8" s="105" t="s">
        <v>39</v>
      </c>
      <c r="C8" s="105"/>
      <c r="D8" s="105" t="s">
        <v>40</v>
      </c>
      <c r="E8" s="104"/>
      <c r="F8" s="135" t="s">
        <v>40</v>
      </c>
      <c r="G8" s="105" t="s">
        <v>148</v>
      </c>
      <c r="H8" s="105"/>
      <c r="I8" s="105" t="s">
        <v>132</v>
      </c>
      <c r="J8" s="105"/>
      <c r="K8" s="105"/>
      <c r="L8" s="105" t="s">
        <v>129</v>
      </c>
      <c r="M8" s="104"/>
      <c r="N8" s="105" t="s">
        <v>93</v>
      </c>
      <c r="O8" s="104"/>
      <c r="P8" s="105" t="s">
        <v>62</v>
      </c>
      <c r="R8" s="105" t="s">
        <v>17</v>
      </c>
    </row>
    <row r="9" spans="1:18" ht="15" customHeight="1" x14ac:dyDescent="0.2">
      <c r="B9" s="104" t="s">
        <v>3</v>
      </c>
      <c r="C9" s="104"/>
      <c r="D9" s="104" t="s">
        <v>3</v>
      </c>
      <c r="E9" s="104"/>
      <c r="F9" s="104" t="s">
        <v>3</v>
      </c>
      <c r="G9" s="104" t="s">
        <v>3</v>
      </c>
      <c r="H9" s="104"/>
      <c r="I9" s="104" t="s">
        <v>3</v>
      </c>
      <c r="J9" s="105"/>
      <c r="K9" s="105"/>
      <c r="L9" s="104" t="s">
        <v>3</v>
      </c>
      <c r="M9" s="104"/>
      <c r="N9" s="104" t="s">
        <v>3</v>
      </c>
      <c r="O9" s="104"/>
      <c r="P9" s="104" t="s">
        <v>3</v>
      </c>
      <c r="R9" s="104" t="s">
        <v>3</v>
      </c>
    </row>
    <row r="10" spans="1:18" ht="15" customHeight="1" x14ac:dyDescent="0.2">
      <c r="E10" s="104"/>
      <c r="M10" s="104"/>
      <c r="O10" s="104"/>
    </row>
    <row r="11" spans="1:18" ht="15" customHeight="1" x14ac:dyDescent="0.2">
      <c r="B11" s="103"/>
      <c r="C11" s="103"/>
      <c r="D11" s="103"/>
      <c r="E11" s="103"/>
      <c r="F11" s="103"/>
      <c r="G11" s="103"/>
      <c r="H11" s="103"/>
      <c r="I11" s="103"/>
      <c r="J11" s="103"/>
      <c r="K11" s="103"/>
      <c r="L11" s="103"/>
      <c r="M11" s="104"/>
      <c r="N11" s="103"/>
      <c r="O11" s="103"/>
      <c r="P11" s="103"/>
      <c r="Q11" s="103"/>
      <c r="R11" s="103"/>
    </row>
    <row r="12" spans="1:18" ht="15" customHeight="1" x14ac:dyDescent="0.2">
      <c r="A12" s="103" t="s">
        <v>154</v>
      </c>
      <c r="B12" s="103">
        <v>243893</v>
      </c>
      <c r="C12" s="103"/>
      <c r="D12" s="103">
        <v>13809</v>
      </c>
      <c r="E12" s="109"/>
      <c r="F12" s="103">
        <v>0</v>
      </c>
      <c r="G12" s="103">
        <v>26126</v>
      </c>
      <c r="H12" s="103"/>
      <c r="I12" s="103">
        <v>7965</v>
      </c>
      <c r="J12" s="103"/>
      <c r="K12" s="103"/>
      <c r="L12" s="103">
        <v>162103</v>
      </c>
      <c r="M12" s="104"/>
      <c r="N12" s="103">
        <f>SUM(B12:M12)</f>
        <v>453896</v>
      </c>
      <c r="O12" s="109"/>
      <c r="P12" s="103">
        <v>152641</v>
      </c>
      <c r="Q12" s="103"/>
      <c r="R12" s="103">
        <f>SUM(N12:Q12)</f>
        <v>606537</v>
      </c>
    </row>
    <row r="13" spans="1:18" ht="28.5" x14ac:dyDescent="0.2">
      <c r="A13" s="119" t="s">
        <v>141</v>
      </c>
      <c r="B13" s="103">
        <v>322</v>
      </c>
      <c r="C13" s="103"/>
      <c r="D13" s="103">
        <v>790</v>
      </c>
      <c r="E13" s="109"/>
      <c r="F13" s="103"/>
      <c r="G13" s="103">
        <v>0</v>
      </c>
      <c r="H13" s="103"/>
      <c r="I13" s="103">
        <v>-132</v>
      </c>
      <c r="J13" s="103"/>
      <c r="K13" s="103"/>
      <c r="L13" s="103">
        <v>0</v>
      </c>
      <c r="M13" s="104"/>
      <c r="N13" s="103">
        <f>SUM(B13:L13)</f>
        <v>980</v>
      </c>
      <c r="O13" s="109"/>
      <c r="P13" s="103">
        <v>0</v>
      </c>
      <c r="Q13" s="103"/>
      <c r="R13" s="103">
        <f>SUM(N13:P13)</f>
        <v>980</v>
      </c>
    </row>
    <row r="14" spans="1:18" ht="33.75" customHeight="1" x14ac:dyDescent="0.2">
      <c r="A14" s="119" t="s">
        <v>252</v>
      </c>
      <c r="B14" s="103">
        <v>0</v>
      </c>
      <c r="C14" s="103"/>
      <c r="D14" s="103">
        <v>0</v>
      </c>
      <c r="E14" s="109"/>
      <c r="F14" s="103">
        <v>0</v>
      </c>
      <c r="G14" s="103">
        <v>0</v>
      </c>
      <c r="H14" s="103"/>
      <c r="I14" s="103">
        <v>0</v>
      </c>
      <c r="J14" s="103"/>
      <c r="K14" s="103"/>
      <c r="L14" s="103">
        <v>89482</v>
      </c>
      <c r="M14" s="104"/>
      <c r="N14" s="103">
        <f>SUM(B14:L14)</f>
        <v>89482</v>
      </c>
      <c r="O14" s="109"/>
      <c r="P14" s="103">
        <v>18933</v>
      </c>
      <c r="Q14" s="103"/>
      <c r="R14" s="103">
        <f>SUM(N14:P14)</f>
        <v>108415</v>
      </c>
    </row>
    <row r="15" spans="1:18" ht="31.5" customHeight="1" x14ac:dyDescent="0.2">
      <c r="A15" s="119" t="s">
        <v>238</v>
      </c>
      <c r="B15" s="103">
        <v>0</v>
      </c>
      <c r="C15" s="103"/>
      <c r="D15" s="103">
        <v>0</v>
      </c>
      <c r="E15" s="109"/>
      <c r="F15" s="103"/>
      <c r="G15" s="103">
        <v>119</v>
      </c>
      <c r="H15" s="103"/>
      <c r="I15" s="103">
        <v>0</v>
      </c>
      <c r="J15" s="103"/>
      <c r="K15" s="103"/>
      <c r="L15" s="103">
        <v>0</v>
      </c>
      <c r="M15" s="104"/>
      <c r="N15" s="103">
        <f>SUM(B15:L15)</f>
        <v>119</v>
      </c>
      <c r="O15" s="109"/>
      <c r="P15" s="103">
        <v>0</v>
      </c>
      <c r="Q15" s="103"/>
      <c r="R15" s="103">
        <f>SUM(N15:P15)</f>
        <v>119</v>
      </c>
    </row>
    <row r="16" spans="1:18" ht="15" customHeight="1" x14ac:dyDescent="0.2">
      <c r="A16" s="121" t="s">
        <v>285</v>
      </c>
      <c r="B16" s="109">
        <v>0</v>
      </c>
      <c r="C16" s="109"/>
      <c r="D16" s="109">
        <v>0</v>
      </c>
      <c r="E16" s="109"/>
      <c r="F16" s="109"/>
      <c r="G16" s="109">
        <v>0</v>
      </c>
      <c r="H16" s="109"/>
      <c r="I16" s="109">
        <v>0</v>
      </c>
      <c r="J16" s="109"/>
      <c r="K16" s="109"/>
      <c r="L16" s="109">
        <v>-31096</v>
      </c>
      <c r="M16" s="104"/>
      <c r="N16" s="109">
        <f>SUM(B16:L16)</f>
        <v>-31096</v>
      </c>
      <c r="O16" s="109"/>
      <c r="P16" s="102">
        <v>0</v>
      </c>
      <c r="Q16" s="103"/>
      <c r="R16" s="109">
        <f>SUM(N16:P16)</f>
        <v>-31096</v>
      </c>
    </row>
    <row r="17" spans="1:20" ht="15" customHeight="1" x14ac:dyDescent="0.2">
      <c r="A17" s="121" t="s">
        <v>251</v>
      </c>
      <c r="B17" s="109">
        <v>0</v>
      </c>
      <c r="C17" s="109"/>
      <c r="D17" s="109">
        <v>0</v>
      </c>
      <c r="E17" s="109"/>
      <c r="F17" s="109"/>
      <c r="G17" s="109">
        <v>0</v>
      </c>
      <c r="H17" s="109"/>
      <c r="I17" s="109">
        <v>0</v>
      </c>
      <c r="J17" s="109"/>
      <c r="K17" s="109"/>
      <c r="L17" s="109">
        <v>0</v>
      </c>
      <c r="M17" s="104"/>
      <c r="N17" s="109">
        <f>SUM(B17:L17)</f>
        <v>0</v>
      </c>
      <c r="O17" s="109"/>
      <c r="P17" s="102">
        <v>-2306</v>
      </c>
      <c r="Q17" s="103"/>
      <c r="R17" s="109">
        <f>SUM(N17:P17)</f>
        <v>-2306</v>
      </c>
    </row>
    <row r="18" spans="1:20" ht="15" customHeight="1" x14ac:dyDescent="0.2">
      <c r="A18" s="108"/>
      <c r="B18" s="109"/>
      <c r="C18" s="109"/>
      <c r="D18" s="109"/>
      <c r="E18" s="109"/>
      <c r="F18" s="109"/>
      <c r="G18" s="109"/>
      <c r="H18" s="109"/>
      <c r="I18" s="109"/>
      <c r="J18" s="109"/>
      <c r="K18" s="109"/>
      <c r="L18" s="109"/>
      <c r="M18" s="104"/>
      <c r="N18" s="103"/>
      <c r="O18" s="109"/>
      <c r="P18" s="109"/>
      <c r="Q18" s="103"/>
      <c r="R18" s="103"/>
    </row>
    <row r="19" spans="1:20" ht="15" customHeight="1" thickBot="1" x14ac:dyDescent="0.25">
      <c r="A19" s="109" t="s">
        <v>186</v>
      </c>
      <c r="B19" s="110">
        <f>SUM(B12:B18)</f>
        <v>244215</v>
      </c>
      <c r="C19" s="109"/>
      <c r="D19" s="110">
        <f>SUM(D12:D18)</f>
        <v>14599</v>
      </c>
      <c r="E19" s="109"/>
      <c r="F19" s="110">
        <f>SUM(F12:F13)</f>
        <v>0</v>
      </c>
      <c r="G19" s="110">
        <f>SUM(G12:G18)</f>
        <v>26245</v>
      </c>
      <c r="H19" s="110"/>
      <c r="I19" s="110">
        <f>SUM(I12:I18)</f>
        <v>7833</v>
      </c>
      <c r="J19" s="110"/>
      <c r="K19" s="110"/>
      <c r="L19" s="110">
        <f>SUM(L12:L18)</f>
        <v>220489</v>
      </c>
      <c r="M19" s="104"/>
      <c r="N19" s="110">
        <f>SUM(N12:N18)</f>
        <v>513381</v>
      </c>
      <c r="O19" s="109"/>
      <c r="P19" s="110">
        <f>SUM(P12:P18)</f>
        <v>169268</v>
      </c>
      <c r="Q19" s="103"/>
      <c r="R19" s="110">
        <f>SUM(R12:R18)</f>
        <v>682649</v>
      </c>
      <c r="T19" s="99">
        <f>B19+D19+L19-N19+G19+I19</f>
        <v>0</v>
      </c>
    </row>
    <row r="20" spans="1:20" ht="15" customHeight="1" thickTop="1" x14ac:dyDescent="0.2">
      <c r="E20" s="109"/>
      <c r="M20" s="104"/>
      <c r="O20" s="109"/>
      <c r="Q20" s="103"/>
    </row>
    <row r="21" spans="1:20" ht="15" customHeight="1" x14ac:dyDescent="0.2">
      <c r="A21" s="99" t="s">
        <v>187</v>
      </c>
      <c r="B21" s="103">
        <f>B19</f>
        <v>244215</v>
      </c>
      <c r="C21" s="103"/>
      <c r="D21" s="103">
        <f>D19</f>
        <v>14599</v>
      </c>
      <c r="E21" s="109"/>
      <c r="F21" s="103">
        <f>F19</f>
        <v>0</v>
      </c>
      <c r="G21" s="103">
        <f>G19</f>
        <v>26245</v>
      </c>
      <c r="H21" s="103"/>
      <c r="I21" s="103">
        <f>I19</f>
        <v>7833</v>
      </c>
      <c r="J21" s="103"/>
      <c r="K21" s="103"/>
      <c r="L21" s="103">
        <f>L19</f>
        <v>220489</v>
      </c>
      <c r="M21" s="104"/>
      <c r="N21" s="103">
        <f t="shared" ref="N21:N26" si="0">SUM(B21:L21)</f>
        <v>513381</v>
      </c>
      <c r="O21" s="109"/>
      <c r="P21" s="103">
        <f>P19</f>
        <v>169268</v>
      </c>
      <c r="Q21" s="103"/>
      <c r="R21" s="103">
        <f t="shared" ref="R21:R27" si="1">SUM(N21:P21)</f>
        <v>682649</v>
      </c>
    </row>
    <row r="22" spans="1:20" ht="27.75" customHeight="1" x14ac:dyDescent="0.2">
      <c r="A22" s="119" t="s">
        <v>141</v>
      </c>
      <c r="B22" s="103">
        <v>10333</v>
      </c>
      <c r="C22" s="103"/>
      <c r="D22" s="103">
        <v>25326</v>
      </c>
      <c r="E22" s="109"/>
      <c r="F22" s="103"/>
      <c r="G22" s="103">
        <v>0</v>
      </c>
      <c r="H22" s="103"/>
      <c r="I22" s="103">
        <v>-4236</v>
      </c>
      <c r="J22" s="103"/>
      <c r="K22" s="103"/>
      <c r="L22" s="103">
        <v>0</v>
      </c>
      <c r="M22" s="104"/>
      <c r="N22" s="103">
        <f t="shared" si="0"/>
        <v>31423</v>
      </c>
      <c r="O22" s="109"/>
      <c r="P22" s="103">
        <v>0</v>
      </c>
      <c r="Q22" s="103"/>
      <c r="R22" s="103">
        <f t="shared" si="1"/>
        <v>31423</v>
      </c>
    </row>
    <row r="23" spans="1:20" ht="17.25" customHeight="1" x14ac:dyDescent="0.2">
      <c r="A23" s="119" t="s">
        <v>344</v>
      </c>
      <c r="B23" s="103">
        <v>0</v>
      </c>
      <c r="C23" s="103"/>
      <c r="D23" s="103">
        <v>0</v>
      </c>
      <c r="E23" s="109"/>
      <c r="F23" s="103"/>
      <c r="G23" s="103">
        <v>0</v>
      </c>
      <c r="H23" s="103"/>
      <c r="I23" s="103">
        <v>0</v>
      </c>
      <c r="J23" s="103"/>
      <c r="K23" s="103"/>
      <c r="L23" s="103">
        <v>0</v>
      </c>
      <c r="M23" s="104"/>
      <c r="N23" s="103">
        <f t="shared" si="0"/>
        <v>0</v>
      </c>
      <c r="O23" s="109"/>
      <c r="P23" s="103">
        <v>11070</v>
      </c>
      <c r="Q23" s="103"/>
      <c r="R23" s="103">
        <f t="shared" si="1"/>
        <v>11070</v>
      </c>
    </row>
    <row r="24" spans="1:20" ht="17.25" customHeight="1" x14ac:dyDescent="0.2">
      <c r="A24" s="119" t="s">
        <v>271</v>
      </c>
      <c r="B24" s="103">
        <v>0</v>
      </c>
      <c r="C24" s="103"/>
      <c r="D24" s="103">
        <v>0</v>
      </c>
      <c r="E24" s="109"/>
      <c r="F24" s="103"/>
      <c r="G24" s="103">
        <v>0</v>
      </c>
      <c r="H24" s="103"/>
      <c r="I24" s="103">
        <v>1552</v>
      </c>
      <c r="J24" s="103"/>
      <c r="K24" s="103"/>
      <c r="L24" s="103">
        <v>0</v>
      </c>
      <c r="M24" s="104"/>
      <c r="N24" s="103">
        <f t="shared" si="0"/>
        <v>1552</v>
      </c>
      <c r="O24" s="109"/>
      <c r="P24" s="103">
        <v>0</v>
      </c>
      <c r="Q24" s="103"/>
      <c r="R24" s="103">
        <f t="shared" si="1"/>
        <v>1552</v>
      </c>
    </row>
    <row r="25" spans="1:20" ht="36" customHeight="1" x14ac:dyDescent="0.2">
      <c r="A25" s="119" t="s">
        <v>252</v>
      </c>
      <c r="B25" s="103">
        <v>0</v>
      </c>
      <c r="C25" s="103"/>
      <c r="D25" s="103">
        <v>0</v>
      </c>
      <c r="E25" s="109"/>
      <c r="F25" s="103">
        <v>0</v>
      </c>
      <c r="G25" s="103">
        <v>0</v>
      </c>
      <c r="H25" s="103"/>
      <c r="I25" s="103">
        <v>0</v>
      </c>
      <c r="J25" s="103"/>
      <c r="K25" s="103"/>
      <c r="L25" s="103">
        <f>PL!J41</f>
        <v>124829</v>
      </c>
      <c r="M25" s="104"/>
      <c r="N25" s="103">
        <f t="shared" si="0"/>
        <v>124829</v>
      </c>
      <c r="O25" s="109"/>
      <c r="P25" s="103">
        <f>PL!J42</f>
        <v>24936</v>
      </c>
      <c r="Q25" s="103"/>
      <c r="R25" s="103">
        <f t="shared" si="1"/>
        <v>149765</v>
      </c>
    </row>
    <row r="26" spans="1:20" ht="15" customHeight="1" x14ac:dyDescent="0.2">
      <c r="A26" s="121" t="s">
        <v>285</v>
      </c>
      <c r="B26" s="103">
        <v>0</v>
      </c>
      <c r="C26" s="103"/>
      <c r="D26" s="103">
        <v>0</v>
      </c>
      <c r="E26" s="109"/>
      <c r="F26" s="103"/>
      <c r="G26" s="103">
        <v>0</v>
      </c>
      <c r="H26" s="103"/>
      <c r="I26" s="103">
        <v>0</v>
      </c>
      <c r="J26" s="103"/>
      <c r="K26" s="103"/>
      <c r="L26" s="103">
        <v>-47169</v>
      </c>
      <c r="M26" s="104"/>
      <c r="N26" s="103">
        <f t="shared" si="0"/>
        <v>-47169</v>
      </c>
      <c r="O26" s="109"/>
      <c r="P26" s="103">
        <v>0</v>
      </c>
      <c r="Q26" s="103"/>
      <c r="R26" s="103">
        <f t="shared" si="1"/>
        <v>-47169</v>
      </c>
    </row>
    <row r="27" spans="1:20" ht="15" customHeight="1" x14ac:dyDescent="0.2">
      <c r="A27" s="121" t="s">
        <v>251</v>
      </c>
      <c r="B27" s="103">
        <v>0</v>
      </c>
      <c r="C27" s="103"/>
      <c r="D27" s="103">
        <v>0</v>
      </c>
      <c r="E27" s="109"/>
      <c r="F27" s="103"/>
      <c r="G27" s="103">
        <v>0</v>
      </c>
      <c r="H27" s="103"/>
      <c r="I27" s="103">
        <v>0</v>
      </c>
      <c r="J27" s="103"/>
      <c r="K27" s="103"/>
      <c r="L27" s="103">
        <v>0</v>
      </c>
      <c r="M27" s="104"/>
      <c r="N27" s="103">
        <v>0</v>
      </c>
      <c r="O27" s="109"/>
      <c r="P27" s="103">
        <v>-10643</v>
      </c>
      <c r="Q27" s="103"/>
      <c r="R27" s="103">
        <f t="shared" si="1"/>
        <v>-10643</v>
      </c>
    </row>
    <row r="28" spans="1:20" ht="15" customHeight="1" x14ac:dyDescent="0.2">
      <c r="B28" s="111"/>
      <c r="C28" s="103"/>
      <c r="D28" s="111"/>
      <c r="E28" s="109"/>
      <c r="F28" s="111"/>
      <c r="G28" s="111"/>
      <c r="H28" s="111"/>
      <c r="I28" s="111"/>
      <c r="J28" s="111"/>
      <c r="K28" s="111"/>
      <c r="L28" s="111"/>
      <c r="M28" s="104"/>
      <c r="N28" s="113"/>
      <c r="O28" s="109"/>
      <c r="P28" s="112"/>
      <c r="Q28" s="103"/>
      <c r="R28" s="113"/>
    </row>
    <row r="29" spans="1:20" ht="15" customHeight="1" thickBot="1" x14ac:dyDescent="0.25">
      <c r="A29" s="109" t="s">
        <v>315</v>
      </c>
      <c r="B29" s="114">
        <f>SUM(B21:B28)</f>
        <v>254548</v>
      </c>
      <c r="C29" s="103"/>
      <c r="D29" s="114">
        <f>SUM(D21:D28)</f>
        <v>39925</v>
      </c>
      <c r="E29" s="109"/>
      <c r="F29" s="114">
        <f>SUM(F21:F25)</f>
        <v>0</v>
      </c>
      <c r="G29" s="114">
        <f>SUM(G21:G28)</f>
        <v>26245</v>
      </c>
      <c r="H29" s="114"/>
      <c r="I29" s="114">
        <f>SUM(I21:I28)</f>
        <v>5149</v>
      </c>
      <c r="J29" s="114"/>
      <c r="K29" s="114"/>
      <c r="L29" s="114">
        <f>SUM(L21:L28)</f>
        <v>298149</v>
      </c>
      <c r="M29" s="104"/>
      <c r="N29" s="114">
        <f>SUM(N21:N28)</f>
        <v>624016</v>
      </c>
      <c r="O29" s="109"/>
      <c r="P29" s="114">
        <f>SUM(P21:P28)</f>
        <v>194631</v>
      </c>
      <c r="Q29" s="103"/>
      <c r="R29" s="114">
        <f>SUM(R21:R28)</f>
        <v>818647</v>
      </c>
      <c r="S29" s="141">
        <f>BS!C30-Equity!R29</f>
        <v>0</v>
      </c>
      <c r="T29" s="141">
        <f>B29+D29+L29-N29+I29+G29</f>
        <v>0</v>
      </c>
    </row>
    <row r="30" spans="1:20" ht="15" customHeight="1" thickTop="1" x14ac:dyDescent="0.2">
      <c r="E30" s="109"/>
      <c r="M30" s="104"/>
      <c r="O30" s="109"/>
      <c r="Q30" s="103"/>
    </row>
    <row r="31" spans="1:20" ht="15" customHeight="1" x14ac:dyDescent="0.2">
      <c r="B31" s="225">
        <f>B29-BS!C23</f>
        <v>0</v>
      </c>
      <c r="C31" s="225"/>
      <c r="D31" s="225">
        <f>D29-BS!C24</f>
        <v>0</v>
      </c>
      <c r="E31" s="225"/>
      <c r="F31" s="225"/>
      <c r="G31" s="225">
        <f>G29-BS!C26</f>
        <v>0</v>
      </c>
      <c r="H31" s="225"/>
      <c r="I31" s="225">
        <f>I29-BS!C25</f>
        <v>0</v>
      </c>
      <c r="J31" s="225"/>
      <c r="K31" s="225"/>
      <c r="L31" s="225">
        <f>L29-BS!C27</f>
        <v>0</v>
      </c>
      <c r="M31" s="225"/>
      <c r="N31" s="225">
        <f>N29-BS!C28</f>
        <v>0</v>
      </c>
      <c r="O31" s="225"/>
      <c r="P31" s="225">
        <f>BS!C29-Equity!P29</f>
        <v>0</v>
      </c>
      <c r="Q31" s="225"/>
      <c r="R31" s="225">
        <f>BS!C30-Equity!R29</f>
        <v>0</v>
      </c>
    </row>
    <row r="32" spans="1:20" ht="45" customHeight="1" x14ac:dyDescent="0.2">
      <c r="A32" s="300" t="s">
        <v>237</v>
      </c>
      <c r="B32" s="300"/>
      <c r="C32" s="300"/>
      <c r="D32" s="300"/>
      <c r="E32" s="300"/>
      <c r="F32" s="300"/>
      <c r="G32" s="300"/>
      <c r="H32" s="300"/>
      <c r="I32" s="300"/>
      <c r="J32" s="300"/>
      <c r="K32" s="300"/>
      <c r="L32" s="303"/>
      <c r="M32" s="303"/>
      <c r="N32" s="303"/>
      <c r="O32" s="303"/>
      <c r="P32" s="303"/>
      <c r="Q32" s="303"/>
      <c r="R32" s="303"/>
    </row>
    <row r="33" spans="1:18" ht="15" customHeight="1" x14ac:dyDescent="0.2">
      <c r="A33" s="312"/>
      <c r="B33" s="313"/>
      <c r="C33" s="313"/>
      <c r="D33" s="313"/>
      <c r="E33" s="313"/>
      <c r="F33" s="313"/>
      <c r="G33" s="313"/>
      <c r="H33" s="313"/>
      <c r="I33" s="313"/>
      <c r="J33" s="313"/>
      <c r="K33" s="313"/>
      <c r="L33" s="313"/>
      <c r="M33" s="313"/>
      <c r="N33" s="313"/>
      <c r="O33" s="313"/>
      <c r="P33" s="313"/>
      <c r="Q33" s="313"/>
      <c r="R33" s="313"/>
    </row>
    <row r="48" spans="1:18" ht="15" customHeight="1" x14ac:dyDescent="0.2">
      <c r="A48" s="103"/>
    </row>
    <row r="49" spans="1:18" ht="15" customHeight="1" x14ac:dyDescent="0.2">
      <c r="A49" s="103"/>
    </row>
    <row r="50" spans="1:18" ht="15" customHeight="1" x14ac:dyDescent="0.2">
      <c r="A50" s="103"/>
    </row>
    <row r="52" spans="1:18" ht="15" customHeight="1" x14ac:dyDescent="0.2">
      <c r="A52" s="103"/>
    </row>
    <row r="54" spans="1:18" ht="15" customHeight="1" x14ac:dyDescent="0.2">
      <c r="A54" s="103"/>
    </row>
    <row r="56" spans="1:18" ht="15" customHeight="1" x14ac:dyDescent="0.2">
      <c r="A56" s="103"/>
      <c r="L56" s="104"/>
      <c r="M56" s="104"/>
      <c r="N56" s="104"/>
      <c r="O56" s="104"/>
      <c r="P56" s="104"/>
      <c r="Q56" s="104"/>
    </row>
    <row r="57" spans="1:18" ht="15" customHeight="1" x14ac:dyDescent="0.2">
      <c r="A57" s="106"/>
      <c r="B57" s="106"/>
      <c r="C57" s="106"/>
      <c r="D57" s="106"/>
      <c r="E57" s="106"/>
      <c r="F57" s="106"/>
      <c r="G57" s="106"/>
      <c r="H57" s="106"/>
      <c r="I57" s="106"/>
      <c r="J57" s="106"/>
      <c r="K57" s="106"/>
      <c r="L57" s="107"/>
      <c r="M57" s="107"/>
      <c r="N57" s="107"/>
      <c r="O57" s="107"/>
      <c r="P57" s="107"/>
      <c r="Q57" s="107"/>
      <c r="R57" s="107"/>
    </row>
    <row r="58" spans="1:18" ht="15" customHeight="1" x14ac:dyDescent="0.2">
      <c r="L58" s="104"/>
      <c r="M58" s="104"/>
      <c r="N58" s="104"/>
      <c r="O58" s="104"/>
      <c r="P58" s="104"/>
      <c r="Q58" s="104"/>
      <c r="R58" s="104"/>
    </row>
    <row r="62" spans="1:18" ht="15" customHeight="1" x14ac:dyDescent="0.2">
      <c r="F62" s="108"/>
      <c r="G62" s="108"/>
      <c r="H62" s="108"/>
      <c r="I62" s="108"/>
      <c r="J62" s="108"/>
      <c r="K62" s="108"/>
      <c r="L62" s="108"/>
      <c r="M62" s="108"/>
      <c r="N62" s="108"/>
      <c r="O62" s="108"/>
      <c r="P62" s="108"/>
      <c r="Q62" s="108"/>
      <c r="R62" s="108"/>
    </row>
    <row r="63" spans="1:18" ht="15" customHeight="1" x14ac:dyDescent="0.2">
      <c r="F63" s="108"/>
      <c r="G63" s="108"/>
      <c r="H63" s="108"/>
      <c r="I63" s="108"/>
      <c r="J63" s="108"/>
      <c r="K63" s="108"/>
      <c r="L63" s="108"/>
      <c r="M63" s="108"/>
      <c r="N63" s="108"/>
      <c r="O63" s="108"/>
      <c r="P63" s="108"/>
      <c r="Q63" s="108"/>
      <c r="R63" s="108"/>
    </row>
    <row r="64" spans="1:18" ht="15" customHeight="1" x14ac:dyDescent="0.2">
      <c r="F64" s="108"/>
      <c r="G64" s="108"/>
      <c r="H64" s="108"/>
      <c r="I64" s="108"/>
      <c r="J64" s="108"/>
      <c r="K64" s="108"/>
      <c r="L64" s="108"/>
      <c r="M64" s="108"/>
      <c r="N64" s="108"/>
      <c r="O64" s="108"/>
      <c r="P64" s="108"/>
      <c r="Q64" s="108"/>
      <c r="R64" s="108"/>
    </row>
    <row r="65" spans="6:18" ht="15" customHeight="1" x14ac:dyDescent="0.2">
      <c r="F65" s="108"/>
      <c r="G65" s="108"/>
      <c r="H65" s="108"/>
      <c r="I65" s="108"/>
      <c r="J65" s="108"/>
      <c r="K65" s="108"/>
      <c r="L65" s="108"/>
      <c r="M65" s="108"/>
      <c r="N65" s="108"/>
      <c r="O65" s="108"/>
      <c r="P65" s="108"/>
      <c r="Q65" s="108"/>
      <c r="R65" s="108"/>
    </row>
    <row r="66" spans="6:18" ht="15" customHeight="1" x14ac:dyDescent="0.2">
      <c r="F66" s="108"/>
      <c r="G66" s="108"/>
      <c r="H66" s="108"/>
      <c r="I66" s="108"/>
      <c r="J66" s="108"/>
      <c r="K66" s="108"/>
      <c r="L66" s="108"/>
      <c r="M66" s="108"/>
      <c r="N66" s="108"/>
      <c r="O66" s="108"/>
      <c r="P66" s="108"/>
      <c r="Q66" s="108"/>
      <c r="R66" s="108"/>
    </row>
    <row r="67" spans="6:18" ht="15" customHeight="1" x14ac:dyDescent="0.2">
      <c r="F67" s="108"/>
      <c r="G67" s="108"/>
      <c r="H67" s="108"/>
      <c r="I67" s="108"/>
      <c r="J67" s="108"/>
      <c r="K67" s="108"/>
      <c r="L67" s="108"/>
      <c r="M67" s="108"/>
      <c r="N67" s="108"/>
      <c r="O67" s="108"/>
      <c r="P67" s="108"/>
      <c r="Q67" s="108"/>
      <c r="R67" s="108"/>
    </row>
    <row r="68" spans="6:18" ht="15" customHeight="1" x14ac:dyDescent="0.2">
      <c r="F68" s="108"/>
      <c r="G68" s="108"/>
      <c r="H68" s="108"/>
      <c r="I68" s="108"/>
      <c r="J68" s="108"/>
      <c r="K68" s="108"/>
      <c r="L68" s="108"/>
      <c r="M68" s="108"/>
      <c r="N68" s="108"/>
      <c r="O68" s="108"/>
      <c r="P68" s="108"/>
      <c r="Q68" s="108"/>
      <c r="R68" s="108"/>
    </row>
    <row r="69" spans="6:18" ht="15" customHeight="1" x14ac:dyDescent="0.2">
      <c r="F69" s="108"/>
      <c r="G69" s="108"/>
      <c r="H69" s="108"/>
      <c r="I69" s="108"/>
      <c r="J69" s="108"/>
      <c r="K69" s="108"/>
      <c r="L69" s="108"/>
      <c r="M69" s="108"/>
      <c r="N69" s="108"/>
      <c r="O69" s="108"/>
      <c r="P69" s="108"/>
      <c r="Q69" s="108"/>
      <c r="R69" s="108"/>
    </row>
    <row r="70" spans="6:18" ht="15" customHeight="1" x14ac:dyDescent="0.2">
      <c r="F70" s="108"/>
      <c r="G70" s="108"/>
      <c r="H70" s="108"/>
      <c r="I70" s="108"/>
      <c r="J70" s="108"/>
      <c r="K70" s="108"/>
      <c r="L70" s="108"/>
      <c r="M70" s="108"/>
      <c r="N70" s="108"/>
      <c r="O70" s="108"/>
      <c r="P70" s="108"/>
      <c r="Q70" s="108"/>
      <c r="R70" s="108"/>
    </row>
    <row r="71" spans="6:18" ht="15" customHeight="1" x14ac:dyDescent="0.2">
      <c r="F71" s="108"/>
      <c r="G71" s="108"/>
      <c r="H71" s="108"/>
      <c r="I71" s="108"/>
      <c r="J71" s="108"/>
      <c r="K71" s="108"/>
      <c r="L71" s="108"/>
      <c r="M71" s="108"/>
      <c r="N71" s="108"/>
      <c r="O71" s="108"/>
      <c r="P71" s="108"/>
      <c r="Q71" s="108"/>
      <c r="R71" s="108"/>
    </row>
    <row r="72" spans="6:18" ht="15" customHeight="1" x14ac:dyDescent="0.2">
      <c r="F72" s="108"/>
      <c r="G72" s="108"/>
      <c r="H72" s="108"/>
      <c r="I72" s="108"/>
      <c r="J72" s="108"/>
      <c r="K72" s="108"/>
      <c r="L72" s="108"/>
      <c r="M72" s="108"/>
      <c r="N72" s="108"/>
      <c r="O72" s="108"/>
      <c r="P72" s="108"/>
      <c r="Q72" s="108"/>
      <c r="R72" s="108"/>
    </row>
    <row r="73" spans="6:18" ht="15" customHeight="1" x14ac:dyDescent="0.2">
      <c r="F73" s="108"/>
      <c r="G73" s="108"/>
      <c r="H73" s="108"/>
      <c r="I73" s="108"/>
      <c r="J73" s="108"/>
      <c r="K73" s="108"/>
      <c r="L73" s="108"/>
      <c r="M73" s="108"/>
      <c r="N73" s="108"/>
      <c r="O73" s="108"/>
      <c r="P73" s="108"/>
      <c r="Q73" s="108"/>
      <c r="R73" s="108"/>
    </row>
    <row r="74" spans="6:18" ht="15" customHeight="1" x14ac:dyDescent="0.2">
      <c r="F74" s="108"/>
      <c r="G74" s="108"/>
      <c r="H74" s="108"/>
      <c r="I74" s="108"/>
      <c r="J74" s="108"/>
      <c r="K74" s="108"/>
      <c r="L74" s="108"/>
      <c r="M74" s="108"/>
      <c r="N74" s="108"/>
      <c r="O74" s="108"/>
      <c r="P74" s="108"/>
      <c r="Q74" s="108"/>
      <c r="R74" s="108"/>
    </row>
    <row r="75" spans="6:18" ht="15" customHeight="1" x14ac:dyDescent="0.2">
      <c r="F75" s="108"/>
      <c r="G75" s="108"/>
      <c r="H75" s="108"/>
      <c r="I75" s="108"/>
      <c r="J75" s="108"/>
      <c r="K75" s="108"/>
      <c r="L75" s="108"/>
      <c r="M75" s="108"/>
      <c r="N75" s="108"/>
      <c r="O75" s="108"/>
      <c r="P75" s="108"/>
      <c r="Q75" s="108"/>
      <c r="R75" s="108"/>
    </row>
    <row r="76" spans="6:18" ht="15" customHeight="1" x14ac:dyDescent="0.2">
      <c r="F76" s="108"/>
      <c r="G76" s="108"/>
      <c r="H76" s="108"/>
      <c r="I76" s="108"/>
      <c r="J76" s="108"/>
      <c r="K76" s="108"/>
      <c r="L76" s="108"/>
      <c r="M76" s="108"/>
      <c r="N76" s="108"/>
      <c r="O76" s="108"/>
      <c r="P76" s="108"/>
      <c r="Q76" s="108"/>
      <c r="R76" s="108"/>
    </row>
    <row r="77" spans="6:18" ht="15" customHeight="1" x14ac:dyDescent="0.2">
      <c r="F77" s="108"/>
      <c r="G77" s="108"/>
      <c r="H77" s="108"/>
      <c r="I77" s="108"/>
      <c r="J77" s="108"/>
      <c r="K77" s="108"/>
      <c r="L77" s="108"/>
      <c r="M77" s="108"/>
      <c r="N77" s="108"/>
      <c r="O77" s="108"/>
      <c r="P77" s="108"/>
      <c r="Q77" s="108"/>
      <c r="R77" s="108"/>
    </row>
    <row r="78" spans="6:18" ht="15" customHeight="1" x14ac:dyDescent="0.2">
      <c r="F78" s="108"/>
      <c r="G78" s="108"/>
      <c r="H78" s="108"/>
      <c r="I78" s="108"/>
      <c r="J78" s="108"/>
      <c r="K78" s="108"/>
      <c r="L78" s="108"/>
      <c r="M78" s="108"/>
      <c r="N78" s="108"/>
      <c r="O78" s="108"/>
      <c r="P78" s="108"/>
      <c r="Q78" s="108"/>
      <c r="R78" s="108"/>
    </row>
    <row r="79" spans="6:18" ht="15" customHeight="1" x14ac:dyDescent="0.2">
      <c r="F79" s="108"/>
      <c r="G79" s="108"/>
      <c r="H79" s="108"/>
      <c r="I79" s="108"/>
      <c r="J79" s="108"/>
      <c r="K79" s="108"/>
      <c r="L79" s="108"/>
      <c r="M79" s="108"/>
      <c r="N79" s="108"/>
      <c r="O79" s="108"/>
      <c r="P79" s="108"/>
      <c r="Q79" s="108"/>
      <c r="R79" s="108"/>
    </row>
    <row r="95" spans="1:1" ht="15" customHeight="1" x14ac:dyDescent="0.2">
      <c r="A95" s="103">
        <f>A48</f>
        <v>0</v>
      </c>
    </row>
  </sheetData>
  <mergeCells count="4">
    <mergeCell ref="A33:R33"/>
    <mergeCell ref="A32:R32"/>
    <mergeCell ref="B5:N5"/>
    <mergeCell ref="B6:I6"/>
  </mergeCells>
  <phoneticPr fontId="0" type="noConversion"/>
  <printOptions horizontalCentered="1"/>
  <pageMargins left="0.25" right="0.25" top="0.75" bottom="0.25" header="0.5" footer="0.25"/>
  <pageSetup paperSize="9" scale="81" orientation="landscape" r:id="rId1"/>
  <headerFooter alignWithMargins="0">
    <oddHeader>&amp;C( &amp;P+2 )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view="pageBreakPreview" topLeftCell="A43" zoomScaleNormal="100" zoomScaleSheetLayoutView="100" workbookViewId="0">
      <selection activeCell="B11" sqref="B11"/>
    </sheetView>
  </sheetViews>
  <sheetFormatPr defaultColWidth="9.140625" defaultRowHeight="15" customHeight="1" x14ac:dyDescent="0.2"/>
  <cols>
    <col min="1" max="1" width="4.7109375" style="2" customWidth="1"/>
    <col min="2" max="2" width="64.140625" style="2" customWidth="1"/>
    <col min="3" max="3" width="3" style="2" customWidth="1"/>
    <col min="4" max="4" width="14.7109375" style="2" customWidth="1"/>
    <col min="5" max="5" width="3" style="2" customWidth="1"/>
    <col min="6" max="6" width="14.7109375" style="2" customWidth="1"/>
    <col min="7" max="7" width="13.140625" style="2" customWidth="1"/>
    <col min="8" max="16384" width="9.140625" style="2"/>
  </cols>
  <sheetData>
    <row r="1" spans="1:9" ht="15" customHeight="1" x14ac:dyDescent="0.2">
      <c r="A1" s="103" t="s">
        <v>190</v>
      </c>
      <c r="B1" s="99"/>
      <c r="C1" s="99"/>
      <c r="D1" s="99"/>
      <c r="E1" s="99"/>
      <c r="F1" s="99"/>
      <c r="G1" s="99"/>
      <c r="H1" s="99"/>
      <c r="I1" s="99"/>
    </row>
    <row r="2" spans="1:9" ht="15" customHeight="1" x14ac:dyDescent="0.2">
      <c r="A2" s="103" t="s">
        <v>295</v>
      </c>
      <c r="B2" s="99"/>
      <c r="C2" s="99"/>
      <c r="D2" s="99"/>
      <c r="E2" s="99"/>
      <c r="F2" s="99"/>
      <c r="G2" s="99"/>
      <c r="H2" s="99"/>
      <c r="I2" s="99"/>
    </row>
    <row r="3" spans="1:9" ht="15" customHeight="1" x14ac:dyDescent="0.2">
      <c r="A3" s="103"/>
      <c r="B3" s="99"/>
      <c r="C3" s="99"/>
      <c r="D3" s="137"/>
      <c r="E3" s="138"/>
      <c r="F3" s="138"/>
      <c r="G3" s="99"/>
      <c r="H3" s="99"/>
      <c r="I3" s="99"/>
    </row>
    <row r="4" spans="1:9" ht="15" customHeight="1" x14ac:dyDescent="0.2">
      <c r="A4" s="103"/>
      <c r="B4" s="99"/>
      <c r="C4" s="99"/>
      <c r="D4" s="138"/>
      <c r="E4" s="138"/>
      <c r="F4" s="138"/>
      <c r="G4" s="99"/>
      <c r="H4" s="99"/>
      <c r="I4" s="99"/>
    </row>
    <row r="5" spans="1:9" ht="28.5" customHeight="1" x14ac:dyDescent="0.2">
      <c r="A5" s="103"/>
      <c r="B5" s="99"/>
      <c r="C5" s="99"/>
      <c r="D5" s="318" t="s">
        <v>294</v>
      </c>
      <c r="E5" s="319"/>
      <c r="F5" s="319"/>
    </row>
    <row r="6" spans="1:9" ht="15" customHeight="1" x14ac:dyDescent="0.2">
      <c r="A6" s="99"/>
      <c r="B6" s="99"/>
      <c r="C6" s="99"/>
      <c r="D6" s="69" t="s">
        <v>291</v>
      </c>
      <c r="E6" s="107"/>
      <c r="F6" s="69" t="s">
        <v>289</v>
      </c>
    </row>
    <row r="7" spans="1:9" ht="15" customHeight="1" x14ac:dyDescent="0.2">
      <c r="A7" s="99"/>
      <c r="B7" s="99"/>
      <c r="C7" s="99"/>
      <c r="D7" s="104" t="s">
        <v>3</v>
      </c>
      <c r="E7" s="104"/>
      <c r="F7" s="104" t="s">
        <v>3</v>
      </c>
    </row>
    <row r="8" spans="1:9" ht="15" customHeight="1" x14ac:dyDescent="0.2">
      <c r="A8" s="99"/>
      <c r="B8" s="99"/>
      <c r="C8" s="99"/>
      <c r="D8" s="6" t="s">
        <v>10</v>
      </c>
      <c r="E8" s="6"/>
      <c r="F8" s="278" t="s">
        <v>183</v>
      </c>
    </row>
    <row r="9" spans="1:9" ht="15" customHeight="1" x14ac:dyDescent="0.2">
      <c r="A9" s="99"/>
      <c r="B9" s="99"/>
      <c r="C9" s="99"/>
      <c r="D9" s="6"/>
      <c r="E9" s="6"/>
      <c r="F9" s="6"/>
    </row>
    <row r="10" spans="1:9" ht="15" customHeight="1" x14ac:dyDescent="0.2">
      <c r="A10" s="103" t="s">
        <v>329</v>
      </c>
      <c r="B10" s="99"/>
      <c r="C10" s="99"/>
      <c r="D10" s="55"/>
      <c r="E10" s="104"/>
      <c r="F10" s="55"/>
    </row>
    <row r="11" spans="1:9" ht="15" customHeight="1" x14ac:dyDescent="0.2">
      <c r="A11" s="99" t="s">
        <v>125</v>
      </c>
      <c r="B11" s="99"/>
      <c r="C11" s="99"/>
      <c r="D11" s="55">
        <f>PL!J34</f>
        <v>183022</v>
      </c>
      <c r="E11" s="104"/>
      <c r="F11" s="55">
        <f>PL!L34</f>
        <v>144552</v>
      </c>
    </row>
    <row r="12" spans="1:9" ht="15" customHeight="1" x14ac:dyDescent="0.2">
      <c r="A12" s="99"/>
      <c r="B12" s="99"/>
      <c r="C12" s="99"/>
      <c r="D12" s="3"/>
      <c r="F12" s="3"/>
    </row>
    <row r="13" spans="1:9" ht="15" customHeight="1" x14ac:dyDescent="0.2">
      <c r="A13" s="99" t="s">
        <v>330</v>
      </c>
      <c r="B13" s="99"/>
      <c r="C13" s="99"/>
      <c r="D13" s="23">
        <v>39938</v>
      </c>
      <c r="E13" s="99"/>
      <c r="F13" s="23">
        <v>45833</v>
      </c>
    </row>
    <row r="14" spans="1:9" ht="15" customHeight="1" x14ac:dyDescent="0.2">
      <c r="A14" s="99"/>
      <c r="B14" s="99"/>
      <c r="C14" s="99"/>
      <c r="D14" s="61"/>
      <c r="E14" s="99"/>
      <c r="F14" s="61"/>
    </row>
    <row r="15" spans="1:9" ht="15" customHeight="1" x14ac:dyDescent="0.2">
      <c r="A15" s="99" t="s">
        <v>331</v>
      </c>
      <c r="B15" s="99"/>
      <c r="C15" s="99"/>
      <c r="D15" s="70">
        <f>SUM(D11:D13)</f>
        <v>222960</v>
      </c>
      <c r="E15" s="99"/>
      <c r="F15" s="70">
        <f>SUM(F11:F13)</f>
        <v>190385</v>
      </c>
      <c r="G15" s="99"/>
    </row>
    <row r="16" spans="1:9" ht="15" customHeight="1" x14ac:dyDescent="0.2">
      <c r="A16" s="99"/>
      <c r="B16" s="99"/>
      <c r="C16" s="99"/>
      <c r="D16" s="70"/>
      <c r="E16" s="99"/>
      <c r="F16" s="70"/>
      <c r="G16" s="99"/>
    </row>
    <row r="17" spans="1:7" ht="15" customHeight="1" x14ac:dyDescent="0.2">
      <c r="A17" s="99" t="s">
        <v>332</v>
      </c>
      <c r="B17" s="99"/>
      <c r="C17" s="99"/>
      <c r="D17" s="55"/>
      <c r="E17" s="99"/>
      <c r="F17" s="55"/>
    </row>
    <row r="18" spans="1:7" ht="15" customHeight="1" x14ac:dyDescent="0.2">
      <c r="A18" s="99"/>
      <c r="B18" s="99" t="s">
        <v>41</v>
      </c>
      <c r="C18" s="99"/>
      <c r="D18" s="55">
        <f>-9545-24+11070</f>
        <v>1501</v>
      </c>
      <c r="E18" s="99"/>
      <c r="F18" s="55">
        <v>46983</v>
      </c>
    </row>
    <row r="19" spans="1:7" ht="15" customHeight="1" x14ac:dyDescent="0.2">
      <c r="A19" s="99"/>
      <c r="B19" s="99" t="s">
        <v>143</v>
      </c>
      <c r="C19" s="99"/>
      <c r="D19" s="55">
        <v>-7487</v>
      </c>
      <c r="E19" s="99"/>
      <c r="F19" s="55">
        <v>-6634</v>
      </c>
      <c r="G19" s="99"/>
    </row>
    <row r="20" spans="1:7" ht="15" customHeight="1" x14ac:dyDescent="0.2">
      <c r="A20" s="99"/>
      <c r="B20" s="99" t="s">
        <v>144</v>
      </c>
      <c r="C20" s="99"/>
      <c r="D20" s="55">
        <f>-4697-2304</f>
        <v>-7001</v>
      </c>
      <c r="E20" s="99"/>
      <c r="F20" s="55">
        <v>-1653</v>
      </c>
      <c r="G20" s="99"/>
    </row>
    <row r="21" spans="1:7" ht="15" customHeight="1" x14ac:dyDescent="0.2">
      <c r="A21" s="99"/>
      <c r="B21" s="99" t="s">
        <v>117</v>
      </c>
      <c r="C21" s="99"/>
      <c r="D21" s="55"/>
      <c r="E21" s="99"/>
      <c r="F21" s="55"/>
      <c r="G21" s="99"/>
    </row>
    <row r="22" spans="1:7" ht="15" customHeight="1" x14ac:dyDescent="0.2">
      <c r="A22" s="99"/>
      <c r="B22" s="99" t="s">
        <v>239</v>
      </c>
      <c r="C22" s="99"/>
      <c r="D22" s="55">
        <v>5084</v>
      </c>
      <c r="E22" s="99"/>
      <c r="F22" s="55">
        <v>1174</v>
      </c>
      <c r="G22" s="99"/>
    </row>
    <row r="23" spans="1:7" ht="15" customHeight="1" x14ac:dyDescent="0.2">
      <c r="A23" s="99"/>
      <c r="B23" s="99" t="s">
        <v>20</v>
      </c>
      <c r="C23" s="99"/>
      <c r="D23" s="55">
        <v>-56116</v>
      </c>
      <c r="E23" s="99"/>
      <c r="F23" s="55">
        <v>-35429</v>
      </c>
      <c r="G23" s="99"/>
    </row>
    <row r="24" spans="1:7" ht="15" hidden="1" customHeight="1" x14ac:dyDescent="0.2">
      <c r="A24" s="99"/>
      <c r="B24" s="99" t="s">
        <v>90</v>
      </c>
      <c r="C24" s="99"/>
      <c r="D24" s="55">
        <v>0</v>
      </c>
      <c r="E24" s="99"/>
      <c r="F24" s="55">
        <v>0</v>
      </c>
      <c r="G24" s="99"/>
    </row>
    <row r="25" spans="1:7" ht="15" customHeight="1" x14ac:dyDescent="0.2">
      <c r="A25" s="99"/>
      <c r="B25" s="99" t="s">
        <v>97</v>
      </c>
      <c r="C25" s="99"/>
      <c r="D25" s="55">
        <v>0</v>
      </c>
      <c r="E25" s="99"/>
      <c r="F25" s="55">
        <v>-7928</v>
      </c>
      <c r="G25" s="99"/>
    </row>
    <row r="26" spans="1:7" ht="15" customHeight="1" x14ac:dyDescent="0.2">
      <c r="A26" s="99"/>
      <c r="B26" s="99"/>
      <c r="C26" s="99"/>
      <c r="D26" s="61"/>
      <c r="E26" s="99"/>
      <c r="F26" s="61"/>
    </row>
    <row r="27" spans="1:7" ht="15" customHeight="1" x14ac:dyDescent="0.2">
      <c r="A27" s="103" t="s">
        <v>333</v>
      </c>
      <c r="B27" s="99"/>
      <c r="C27" s="99"/>
      <c r="D27" s="61">
        <f>SUM(D15:D25)</f>
        <v>158941</v>
      </c>
      <c r="E27" s="99"/>
      <c r="F27" s="61">
        <f>SUM(F15:F25)</f>
        <v>186898</v>
      </c>
    </row>
    <row r="28" spans="1:7" ht="15" customHeight="1" x14ac:dyDescent="0.2">
      <c r="A28" s="99"/>
      <c r="B28" s="99"/>
      <c r="C28" s="99"/>
      <c r="D28" s="70"/>
      <c r="E28" s="99"/>
      <c r="F28" s="70"/>
    </row>
    <row r="29" spans="1:7" ht="15" customHeight="1" x14ac:dyDescent="0.2">
      <c r="A29" s="103" t="s">
        <v>338</v>
      </c>
      <c r="B29" s="99"/>
      <c r="C29" s="99"/>
      <c r="D29" s="55"/>
      <c r="E29" s="104"/>
      <c r="F29" s="55"/>
      <c r="G29" s="99"/>
    </row>
    <row r="30" spans="1:7" ht="15" customHeight="1" x14ac:dyDescent="0.2">
      <c r="A30" s="103"/>
      <c r="B30" s="115" t="s">
        <v>98</v>
      </c>
      <c r="C30" s="99"/>
      <c r="D30" s="55">
        <v>-22757</v>
      </c>
      <c r="E30" s="104"/>
      <c r="F30" s="55">
        <v>-34940</v>
      </c>
    </row>
    <row r="31" spans="1:7" ht="15" hidden="1" customHeight="1" x14ac:dyDescent="0.2">
      <c r="A31" s="103"/>
      <c r="B31" s="115" t="s">
        <v>114</v>
      </c>
      <c r="C31" s="99"/>
      <c r="D31" s="55">
        <v>0</v>
      </c>
      <c r="E31" s="104"/>
      <c r="F31" s="55">
        <v>0</v>
      </c>
    </row>
    <row r="32" spans="1:7" ht="15" hidden="1" customHeight="1" x14ac:dyDescent="0.2">
      <c r="A32" s="103"/>
      <c r="B32" s="115" t="s">
        <v>120</v>
      </c>
      <c r="C32" s="99"/>
      <c r="D32" s="55">
        <v>0</v>
      </c>
      <c r="E32" s="104"/>
      <c r="F32" s="55">
        <v>0</v>
      </c>
    </row>
    <row r="33" spans="1:6" ht="15" customHeight="1" x14ac:dyDescent="0.2">
      <c r="A33" s="103"/>
      <c r="B33" s="115" t="s">
        <v>158</v>
      </c>
      <c r="C33" s="99"/>
      <c r="D33" s="55">
        <v>933</v>
      </c>
      <c r="E33" s="104"/>
      <c r="F33" s="55">
        <v>172</v>
      </c>
    </row>
    <row r="34" spans="1:6" ht="15" customHeight="1" x14ac:dyDescent="0.2">
      <c r="A34" s="103"/>
      <c r="B34" s="115" t="s">
        <v>48</v>
      </c>
      <c r="C34" s="99"/>
      <c r="D34" s="55">
        <v>-63886</v>
      </c>
      <c r="E34" s="104"/>
      <c r="F34" s="55">
        <v>-75467</v>
      </c>
    </row>
    <row r="35" spans="1:6" ht="15" customHeight="1" x14ac:dyDescent="0.2">
      <c r="A35" s="103"/>
      <c r="B35" s="115" t="s">
        <v>106</v>
      </c>
      <c r="C35" s="99"/>
      <c r="D35" s="55">
        <v>494</v>
      </c>
      <c r="E35" s="104"/>
      <c r="F35" s="55">
        <v>140</v>
      </c>
    </row>
    <row r="36" spans="1:6" ht="15" hidden="1" customHeight="1" x14ac:dyDescent="0.2">
      <c r="A36" s="103"/>
      <c r="B36" s="115" t="s">
        <v>145</v>
      </c>
      <c r="C36" s="99"/>
      <c r="D36" s="55">
        <v>0</v>
      </c>
      <c r="E36" s="104"/>
      <c r="F36" s="55">
        <v>0</v>
      </c>
    </row>
    <row r="38" spans="1:6" ht="15" hidden="1" customHeight="1" x14ac:dyDescent="0.2">
      <c r="A38" s="103"/>
      <c r="B38" s="115" t="s">
        <v>99</v>
      </c>
      <c r="C38" s="99"/>
      <c r="D38" s="55">
        <v>0</v>
      </c>
      <c r="E38" s="104"/>
      <c r="F38" s="55">
        <v>0</v>
      </c>
    </row>
    <row r="39" spans="1:6" ht="15" customHeight="1" x14ac:dyDescent="0.2">
      <c r="A39" s="103" t="s">
        <v>337</v>
      </c>
      <c r="B39" s="99"/>
      <c r="C39" s="99"/>
      <c r="D39" s="116">
        <f>SUM(D30:D38)</f>
        <v>-85216</v>
      </c>
      <c r="E39" s="104"/>
      <c r="F39" s="116">
        <f>SUM(F30:F38)</f>
        <v>-110095</v>
      </c>
    </row>
    <row r="40" spans="1:6" ht="15" customHeight="1" x14ac:dyDescent="0.2">
      <c r="A40" s="103"/>
      <c r="B40" s="99"/>
      <c r="C40" s="99"/>
      <c r="D40" s="70"/>
      <c r="E40" s="104"/>
      <c r="F40" s="70"/>
    </row>
    <row r="41" spans="1:6" ht="15" customHeight="1" x14ac:dyDescent="0.2">
      <c r="A41" s="103" t="s">
        <v>336</v>
      </c>
      <c r="B41" s="99"/>
      <c r="C41" s="99"/>
      <c r="D41" s="55"/>
      <c r="E41" s="104"/>
      <c r="F41" s="55"/>
    </row>
    <row r="42" spans="1:6" ht="15" customHeight="1" x14ac:dyDescent="0.2">
      <c r="B42" s="99" t="s">
        <v>109</v>
      </c>
      <c r="C42" s="99"/>
      <c r="D42" s="55">
        <v>-15524</v>
      </c>
      <c r="E42" s="99"/>
      <c r="F42" s="55">
        <v>-1979</v>
      </c>
    </row>
    <row r="43" spans="1:6" s="199" customFormat="1" ht="15" customHeight="1" x14ac:dyDescent="0.2">
      <c r="B43" s="99" t="s">
        <v>122</v>
      </c>
      <c r="C43" s="99"/>
      <c r="D43" s="55">
        <v>-52065</v>
      </c>
      <c r="E43" s="99"/>
      <c r="F43" s="55">
        <v>-34987</v>
      </c>
    </row>
    <row r="44" spans="1:6" ht="15" customHeight="1" x14ac:dyDescent="0.2">
      <c r="B44" s="99" t="s">
        <v>153</v>
      </c>
      <c r="C44" s="99"/>
      <c r="D44" s="55">
        <v>0</v>
      </c>
      <c r="E44" s="99"/>
      <c r="F44" s="55">
        <v>70000</v>
      </c>
    </row>
    <row r="45" spans="1:6" s="270" customFormat="1" ht="15" customHeight="1" x14ac:dyDescent="0.2">
      <c r="A45" s="2"/>
      <c r="B45" s="99" t="s">
        <v>324</v>
      </c>
      <c r="C45" s="99"/>
      <c r="D45" s="55">
        <v>31423</v>
      </c>
      <c r="E45" s="99"/>
      <c r="F45" s="55">
        <v>980</v>
      </c>
    </row>
    <row r="46" spans="1:6" ht="15" customHeight="1" x14ac:dyDescent="0.2">
      <c r="A46" s="99"/>
      <c r="B46" s="99"/>
      <c r="C46" s="99"/>
      <c r="D46" s="61"/>
      <c r="E46" s="99"/>
      <c r="F46" s="61"/>
    </row>
    <row r="47" spans="1:6" ht="15" customHeight="1" x14ac:dyDescent="0.2">
      <c r="A47" s="103" t="s">
        <v>335</v>
      </c>
      <c r="B47" s="99"/>
      <c r="C47" s="99"/>
      <c r="D47" s="61">
        <f>SUM(D42:D45)</f>
        <v>-36166</v>
      </c>
      <c r="E47" s="99"/>
      <c r="F47" s="61">
        <f>SUM(F42:F45)</f>
        <v>34014</v>
      </c>
    </row>
    <row r="48" spans="1:6" ht="15" customHeight="1" x14ac:dyDescent="0.2">
      <c r="A48" s="99"/>
      <c r="B48" s="99"/>
      <c r="C48" s="99"/>
      <c r="D48" s="55"/>
      <c r="E48" s="99"/>
      <c r="F48" s="55"/>
    </row>
    <row r="49" spans="1:9" ht="15" customHeight="1" x14ac:dyDescent="0.2">
      <c r="A49" s="103" t="s">
        <v>327</v>
      </c>
      <c r="B49" s="99"/>
      <c r="C49" s="99"/>
      <c r="D49" s="55">
        <f>+D27+D39+D47</f>
        <v>37559</v>
      </c>
      <c r="E49" s="99"/>
      <c r="F49" s="55">
        <f>+F27+F39+F47</f>
        <v>110817</v>
      </c>
      <c r="G49" s="99"/>
      <c r="H49" s="99"/>
      <c r="I49" s="99"/>
    </row>
    <row r="50" spans="1:9" ht="15" customHeight="1" x14ac:dyDescent="0.2">
      <c r="A50" s="103" t="s">
        <v>328</v>
      </c>
      <c r="B50" s="99"/>
      <c r="C50" s="99"/>
      <c r="D50" s="55">
        <v>128929</v>
      </c>
      <c r="E50" s="99"/>
      <c r="F50" s="55">
        <v>18112</v>
      </c>
    </row>
    <row r="51" spans="1:9" ht="15" customHeight="1" x14ac:dyDescent="0.2">
      <c r="A51" s="103"/>
      <c r="B51" s="103"/>
      <c r="C51" s="99"/>
      <c r="D51" s="55"/>
      <c r="E51" s="99"/>
      <c r="F51" s="55"/>
    </row>
    <row r="52" spans="1:9" ht="15" customHeight="1" thickBot="1" x14ac:dyDescent="0.25">
      <c r="A52" s="103" t="s">
        <v>339</v>
      </c>
      <c r="B52" s="103"/>
      <c r="C52" s="99"/>
      <c r="D52" s="117">
        <f>SUM(D49:D51)</f>
        <v>166488</v>
      </c>
      <c r="E52" s="99"/>
      <c r="F52" s="117">
        <f>SUM(F49:F51)</f>
        <v>128929</v>
      </c>
    </row>
    <row r="53" spans="1:9" ht="15" customHeight="1" x14ac:dyDescent="0.2">
      <c r="A53" s="99"/>
      <c r="B53" s="99"/>
      <c r="C53" s="99"/>
      <c r="D53" s="118"/>
      <c r="E53" s="99"/>
      <c r="F53" s="118"/>
    </row>
    <row r="54" spans="1:9" ht="15" customHeight="1" x14ac:dyDescent="0.2">
      <c r="A54" s="103" t="s">
        <v>334</v>
      </c>
      <c r="B54" s="99"/>
      <c r="C54" s="99"/>
      <c r="D54" s="118"/>
      <c r="E54" s="99"/>
      <c r="F54" s="118"/>
    </row>
    <row r="55" spans="1:9" ht="15" customHeight="1" x14ac:dyDescent="0.2">
      <c r="A55" s="99"/>
      <c r="B55" s="99" t="s">
        <v>123</v>
      </c>
      <c r="C55" s="99"/>
      <c r="D55" s="55">
        <v>137800</v>
      </c>
      <c r="E55" s="55"/>
      <c r="F55" s="55">
        <v>94503</v>
      </c>
    </row>
    <row r="56" spans="1:9" ht="15" customHeight="1" x14ac:dyDescent="0.2">
      <c r="A56" s="99"/>
      <c r="B56" s="99" t="s">
        <v>133</v>
      </c>
      <c r="C56" s="99"/>
      <c r="D56" s="55">
        <v>29394</v>
      </c>
      <c r="E56" s="55"/>
      <c r="F56" s="55">
        <v>36065</v>
      </c>
    </row>
    <row r="57" spans="1:9" ht="15" customHeight="1" x14ac:dyDescent="0.2">
      <c r="A57" s="99"/>
      <c r="B57" s="99"/>
      <c r="C57" s="99"/>
      <c r="D57" s="71">
        <f>SUM(D55:D56)</f>
        <v>167194</v>
      </c>
      <c r="E57" s="55"/>
      <c r="F57" s="71">
        <f>SUM(F55:F56)</f>
        <v>130568</v>
      </c>
    </row>
    <row r="58" spans="1:9" ht="15" customHeight="1" x14ac:dyDescent="0.2">
      <c r="A58" s="99"/>
      <c r="B58" s="99" t="s">
        <v>49</v>
      </c>
      <c r="C58" s="99"/>
      <c r="D58" s="55"/>
      <c r="E58" s="55"/>
      <c r="F58" s="55"/>
    </row>
    <row r="59" spans="1:9" ht="15" customHeight="1" x14ac:dyDescent="0.2">
      <c r="A59" s="99"/>
      <c r="B59" s="99" t="s">
        <v>124</v>
      </c>
      <c r="C59" s="99"/>
      <c r="D59" s="70">
        <v>-706</v>
      </c>
      <c r="E59" s="55"/>
      <c r="F59" s="70">
        <v>-1639</v>
      </c>
      <c r="G59" s="99"/>
    </row>
    <row r="60" spans="1:9" ht="15" customHeight="1" x14ac:dyDescent="0.2">
      <c r="A60" s="99"/>
      <c r="B60" s="99"/>
      <c r="C60" s="99"/>
      <c r="D60" s="61"/>
      <c r="E60" s="55"/>
      <c r="F60" s="61"/>
      <c r="G60" s="99"/>
    </row>
    <row r="61" spans="1:9" ht="15" customHeight="1" thickBot="1" x14ac:dyDescent="0.25">
      <c r="A61" s="99"/>
      <c r="B61" s="99"/>
      <c r="C61" s="99"/>
      <c r="D61" s="117">
        <f>SUM(D57:D59)</f>
        <v>166488</v>
      </c>
      <c r="E61" s="55"/>
      <c r="F61" s="117">
        <f>SUM(F57:F59)</f>
        <v>128929</v>
      </c>
      <c r="G61" s="99">
        <f>+D61-D52</f>
        <v>0</v>
      </c>
    </row>
    <row r="62" spans="1:9" ht="15" customHeight="1" x14ac:dyDescent="0.2">
      <c r="A62" s="103"/>
      <c r="C62" s="99"/>
      <c r="D62" s="224">
        <f>BS!C18-Cashflow!D57</f>
        <v>0</v>
      </c>
      <c r="E62" s="258"/>
      <c r="F62" s="257"/>
    </row>
    <row r="63" spans="1:9" ht="15" customHeight="1" x14ac:dyDescent="0.2">
      <c r="A63" s="103"/>
      <c r="C63" s="99"/>
      <c r="D63" s="224">
        <f>D52-D61</f>
        <v>0</v>
      </c>
      <c r="E63" s="225"/>
      <c r="F63" s="224">
        <f>F52-F61</f>
        <v>0</v>
      </c>
    </row>
    <row r="64" spans="1:9" ht="45" customHeight="1" x14ac:dyDescent="0.2">
      <c r="A64" s="300" t="s">
        <v>284</v>
      </c>
      <c r="B64" s="300"/>
      <c r="C64" s="300"/>
      <c r="D64" s="300"/>
      <c r="E64" s="300"/>
      <c r="F64" s="300"/>
      <c r="G64" s="99"/>
    </row>
    <row r="65" spans="1:7" ht="15" customHeight="1" x14ac:dyDescent="0.2">
      <c r="A65" s="59"/>
      <c r="B65" s="59"/>
      <c r="C65" s="59"/>
      <c r="D65" s="119">
        <f>+D52-D61</f>
        <v>0</v>
      </c>
      <c r="E65" s="59"/>
      <c r="F65" s="119">
        <f>+F52-F61</f>
        <v>0</v>
      </c>
      <c r="G65" s="99"/>
    </row>
    <row r="66" spans="1:7" ht="15" customHeight="1" x14ac:dyDescent="0.2">
      <c r="A66" s="59"/>
      <c r="B66" s="59"/>
      <c r="C66" s="59"/>
      <c r="D66" s="119">
        <f>D57-BS!C18</f>
        <v>0</v>
      </c>
      <c r="E66" s="59"/>
      <c r="F66" s="59"/>
    </row>
    <row r="67" spans="1:7" ht="15" customHeight="1" x14ac:dyDescent="0.2">
      <c r="A67" s="59"/>
      <c r="B67" s="59"/>
      <c r="C67" s="59"/>
      <c r="D67" s="59"/>
      <c r="E67" s="59"/>
      <c r="F67" s="59"/>
    </row>
  </sheetData>
  <mergeCells count="2">
    <mergeCell ref="A64:F64"/>
    <mergeCell ref="D5:F5"/>
  </mergeCells>
  <phoneticPr fontId="0" type="noConversion"/>
  <printOptions horizontalCentered="1"/>
  <pageMargins left="0.5" right="0.25" top="0.37" bottom="0.39" header="0.16" footer="0.14000000000000001"/>
  <pageSetup paperSize="9" scale="84" orientation="portrait" r:id="rId1"/>
  <headerFooter alignWithMargins="0">
    <oddHeader>&amp;C( &amp;P+3 )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0"/>
  <sheetViews>
    <sheetView showGridLines="0" view="pageBreakPreview" zoomScaleNormal="100" zoomScaleSheetLayoutView="100" workbookViewId="0">
      <selection activeCell="H86" sqref="H86"/>
    </sheetView>
  </sheetViews>
  <sheetFormatPr defaultColWidth="9.140625" defaultRowHeight="14.45" customHeight="1" x14ac:dyDescent="0.2"/>
  <cols>
    <col min="1" max="1" width="4.140625" style="2" customWidth="1"/>
    <col min="2" max="2" width="5.42578125" style="2" customWidth="1"/>
    <col min="3" max="3" width="4.85546875" style="2" customWidth="1"/>
    <col min="4" max="4" width="29.5703125" style="2" customWidth="1"/>
    <col min="5" max="6" width="3.5703125" style="2" customWidth="1"/>
    <col min="7" max="7" width="1.7109375" style="2" customWidth="1"/>
    <col min="8" max="8" width="11.85546875" style="2" customWidth="1"/>
    <col min="9" max="9" width="1.42578125" style="2" customWidth="1"/>
    <col min="10" max="10" width="13.28515625" style="2" customWidth="1"/>
    <col min="11" max="11" width="1.42578125" style="2" customWidth="1"/>
    <col min="12" max="12" width="13" style="2" customWidth="1"/>
    <col min="13" max="13" width="1.7109375" style="2" customWidth="1"/>
    <col min="14" max="14" width="13.42578125" style="2" customWidth="1"/>
    <col min="15" max="15" width="1.28515625" style="2" customWidth="1"/>
    <col min="16" max="16" width="15.42578125" style="2" customWidth="1"/>
    <col min="17" max="17" width="1.5703125" style="2" customWidth="1"/>
    <col min="18" max="18" width="13.42578125" style="226" customWidth="1"/>
    <col min="19" max="19" width="11.85546875" style="2" bestFit="1" customWidth="1"/>
    <col min="20" max="20" width="9.140625" style="2"/>
    <col min="21" max="21" width="10.7109375" style="2" bestFit="1" customWidth="1"/>
    <col min="22" max="16384" width="9.140625" style="2"/>
  </cols>
  <sheetData>
    <row r="1" spans="1:16" ht="14.45" customHeight="1" x14ac:dyDescent="0.2">
      <c r="A1" s="1" t="s">
        <v>155</v>
      </c>
    </row>
    <row r="3" spans="1:16" ht="14.45" customHeight="1" x14ac:dyDescent="0.2">
      <c r="A3" s="3">
        <v>1</v>
      </c>
      <c r="B3" s="3"/>
      <c r="C3" s="326" t="s">
        <v>50</v>
      </c>
      <c r="D3" s="326"/>
      <c r="E3" s="326"/>
      <c r="F3" s="326"/>
      <c r="G3" s="326"/>
      <c r="H3" s="326"/>
      <c r="I3" s="326"/>
      <c r="J3" s="326"/>
      <c r="K3" s="326"/>
      <c r="L3" s="326"/>
      <c r="M3" s="326"/>
      <c r="N3" s="326"/>
      <c r="O3" s="326"/>
      <c r="P3" s="326"/>
    </row>
    <row r="4" spans="1:16" ht="14.45" customHeight="1" x14ac:dyDescent="0.2">
      <c r="A4" s="3"/>
      <c r="B4" s="3"/>
      <c r="C4" s="3"/>
      <c r="D4" s="3"/>
      <c r="E4" s="3"/>
    </row>
    <row r="5" spans="1:16" ht="17.25" customHeight="1" x14ac:dyDescent="0.2">
      <c r="C5" s="296" t="s">
        <v>172</v>
      </c>
      <c r="D5" s="296"/>
      <c r="E5" s="296"/>
      <c r="F5" s="296"/>
      <c r="G5" s="296"/>
      <c r="H5" s="296"/>
      <c r="I5" s="296"/>
      <c r="J5" s="296"/>
      <c r="K5" s="296"/>
      <c r="L5" s="296"/>
      <c r="M5" s="296"/>
      <c r="N5" s="296"/>
      <c r="O5" s="296"/>
      <c r="P5" s="296"/>
    </row>
    <row r="6" spans="1:16" ht="14.45" customHeight="1" x14ac:dyDescent="0.2">
      <c r="C6" s="4"/>
      <c r="D6" s="4"/>
      <c r="E6" s="4"/>
      <c r="F6" s="4"/>
      <c r="G6" s="4"/>
      <c r="H6" s="4"/>
      <c r="I6" s="4"/>
      <c r="J6" s="4"/>
      <c r="K6" s="4"/>
      <c r="L6" s="4"/>
      <c r="M6" s="4"/>
      <c r="N6" s="4"/>
      <c r="O6" s="4"/>
      <c r="P6" s="4"/>
    </row>
    <row r="7" spans="1:16" ht="36" customHeight="1" x14ac:dyDescent="0.2">
      <c r="C7" s="296" t="s">
        <v>240</v>
      </c>
      <c r="D7" s="296"/>
      <c r="E7" s="296"/>
      <c r="F7" s="296"/>
      <c r="G7" s="296"/>
      <c r="H7" s="296"/>
      <c r="I7" s="296"/>
      <c r="J7" s="296"/>
      <c r="K7" s="296"/>
      <c r="L7" s="296"/>
      <c r="M7" s="296"/>
      <c r="N7" s="296"/>
      <c r="O7" s="296"/>
      <c r="P7" s="296"/>
    </row>
    <row r="8" spans="1:16" ht="9" customHeight="1" x14ac:dyDescent="0.2">
      <c r="C8" s="73"/>
      <c r="D8" s="73"/>
      <c r="E8" s="73"/>
      <c r="F8" s="73"/>
      <c r="G8" s="73"/>
      <c r="H8" s="73"/>
      <c r="I8" s="73"/>
      <c r="J8" s="73"/>
      <c r="K8" s="73"/>
      <c r="L8" s="73"/>
      <c r="M8" s="73"/>
      <c r="N8" s="73"/>
      <c r="O8" s="73"/>
      <c r="P8" s="73"/>
    </row>
    <row r="9" spans="1:16" ht="63" customHeight="1" x14ac:dyDescent="0.2">
      <c r="C9" s="296" t="s">
        <v>199</v>
      </c>
      <c r="D9" s="296"/>
      <c r="E9" s="296"/>
      <c r="F9" s="296"/>
      <c r="G9" s="296"/>
      <c r="H9" s="296"/>
      <c r="I9" s="296"/>
      <c r="J9" s="296"/>
      <c r="K9" s="296"/>
      <c r="L9" s="296"/>
      <c r="M9" s="296"/>
      <c r="N9" s="296"/>
      <c r="O9" s="296"/>
      <c r="P9" s="296"/>
    </row>
    <row r="10" spans="1:16" ht="10.5" customHeight="1" x14ac:dyDescent="0.2">
      <c r="C10" s="4"/>
      <c r="D10" s="4"/>
      <c r="E10" s="4"/>
      <c r="F10" s="4"/>
      <c r="G10" s="4"/>
      <c r="H10" s="4"/>
      <c r="I10" s="4"/>
      <c r="J10" s="4"/>
      <c r="K10" s="4"/>
      <c r="L10" s="4"/>
      <c r="M10" s="4"/>
      <c r="N10" s="4"/>
      <c r="O10" s="4"/>
      <c r="P10" s="4"/>
    </row>
    <row r="11" spans="1:16" ht="12" customHeight="1" x14ac:dyDescent="0.2">
      <c r="A11" s="3">
        <v>2</v>
      </c>
      <c r="B11" s="3"/>
      <c r="C11" s="3" t="s">
        <v>156</v>
      </c>
      <c r="D11" s="3"/>
      <c r="E11" s="3"/>
      <c r="K11" s="4"/>
      <c r="L11" s="4"/>
      <c r="M11" s="4"/>
      <c r="N11" s="4"/>
      <c r="O11" s="4"/>
      <c r="P11" s="4"/>
    </row>
    <row r="12" spans="1:16" ht="12" customHeight="1" x14ac:dyDescent="0.2">
      <c r="A12" s="3"/>
      <c r="B12" s="3"/>
      <c r="C12" s="3"/>
      <c r="D12" s="3"/>
      <c r="E12" s="3"/>
      <c r="K12" s="4"/>
      <c r="L12" s="4"/>
      <c r="M12" s="4"/>
      <c r="N12" s="4"/>
      <c r="O12" s="4"/>
      <c r="P12" s="4"/>
    </row>
    <row r="13" spans="1:16" ht="51.75" customHeight="1" x14ac:dyDescent="0.2">
      <c r="A13" s="3"/>
      <c r="B13" s="3"/>
      <c r="C13" s="323" t="s">
        <v>253</v>
      </c>
      <c r="D13" s="336"/>
      <c r="E13" s="336"/>
      <c r="F13" s="336"/>
      <c r="G13" s="336"/>
      <c r="H13" s="336"/>
      <c r="I13" s="336"/>
      <c r="J13" s="336"/>
      <c r="K13" s="336"/>
      <c r="L13" s="336"/>
      <c r="M13" s="336"/>
      <c r="N13" s="336"/>
      <c r="O13" s="336"/>
      <c r="P13" s="336"/>
    </row>
    <row r="14" spans="1:16" ht="15" customHeight="1" x14ac:dyDescent="0.2">
      <c r="A14" s="3"/>
      <c r="B14" s="3"/>
      <c r="D14" s="3"/>
      <c r="E14" s="3"/>
      <c r="K14" s="4"/>
      <c r="L14" s="4"/>
      <c r="M14" s="4"/>
      <c r="N14" s="4"/>
      <c r="O14" s="4"/>
      <c r="P14" s="4"/>
    </row>
    <row r="15" spans="1:16" ht="15" customHeight="1" x14ac:dyDescent="0.2">
      <c r="A15" s="3"/>
      <c r="B15" s="3">
        <v>2.1</v>
      </c>
      <c r="C15" s="3" t="s">
        <v>322</v>
      </c>
      <c r="D15" s="3"/>
      <c r="E15" s="3"/>
      <c r="F15" s="3"/>
      <c r="G15" s="3"/>
      <c r="H15" s="3"/>
      <c r="I15" s="3"/>
      <c r="J15" s="3"/>
      <c r="K15" s="4"/>
      <c r="L15" s="4"/>
      <c r="M15" s="4"/>
      <c r="N15" s="4"/>
      <c r="O15" s="4"/>
      <c r="P15" s="4"/>
    </row>
    <row r="16" spans="1:16" ht="15" customHeight="1" x14ac:dyDescent="0.2">
      <c r="A16" s="3"/>
      <c r="B16" s="3"/>
      <c r="D16" s="3"/>
      <c r="E16" s="3"/>
      <c r="K16" s="4"/>
      <c r="L16" s="4"/>
      <c r="M16" s="4"/>
      <c r="N16" s="4"/>
      <c r="O16" s="4"/>
      <c r="P16" s="4"/>
    </row>
    <row r="17" spans="1:16" ht="15" customHeight="1" x14ac:dyDescent="0.2">
      <c r="A17" s="3"/>
      <c r="B17" s="3"/>
      <c r="C17" s="2" t="s">
        <v>200</v>
      </c>
      <c r="D17" s="3"/>
      <c r="E17" s="3"/>
      <c r="K17" s="4"/>
      <c r="L17" s="4"/>
      <c r="M17" s="4"/>
      <c r="N17" s="4"/>
      <c r="O17" s="4"/>
      <c r="P17" s="4"/>
    </row>
    <row r="18" spans="1:16" ht="15" customHeight="1" x14ac:dyDescent="0.2">
      <c r="A18" s="3"/>
      <c r="B18" s="3"/>
      <c r="D18" s="3"/>
      <c r="E18" s="3"/>
      <c r="K18" s="4"/>
      <c r="L18" s="4"/>
      <c r="M18" s="4"/>
      <c r="N18" s="4"/>
      <c r="O18" s="4"/>
      <c r="P18" s="4"/>
    </row>
    <row r="19" spans="1:16" ht="15" customHeight="1" x14ac:dyDescent="0.2">
      <c r="A19" s="3"/>
      <c r="B19" s="3"/>
      <c r="C19" s="3" t="s">
        <v>180</v>
      </c>
      <c r="D19" s="3"/>
      <c r="E19" s="3"/>
      <c r="K19" s="4"/>
      <c r="L19" s="4"/>
      <c r="M19" s="4"/>
      <c r="N19" s="4"/>
      <c r="O19" s="4"/>
      <c r="P19" s="4"/>
    </row>
    <row r="20" spans="1:16" ht="15" customHeight="1" x14ac:dyDescent="0.2">
      <c r="A20" s="3"/>
      <c r="B20" s="3"/>
      <c r="D20" s="3"/>
      <c r="E20" s="3"/>
      <c r="K20" s="4"/>
      <c r="L20" s="4"/>
      <c r="M20" s="4"/>
      <c r="N20" s="4"/>
      <c r="O20" s="4"/>
      <c r="P20" s="4"/>
    </row>
    <row r="21" spans="1:16" ht="15" customHeight="1" x14ac:dyDescent="0.2">
      <c r="A21" s="3"/>
      <c r="B21" s="3"/>
      <c r="C21" s="2" t="s">
        <v>204</v>
      </c>
      <c r="D21" s="3"/>
      <c r="E21" s="3"/>
      <c r="F21" s="212" t="s">
        <v>254</v>
      </c>
      <c r="G21" s="212"/>
      <c r="H21" s="212"/>
      <c r="I21" s="212"/>
      <c r="J21" s="212"/>
      <c r="K21" s="213"/>
      <c r="L21" s="213"/>
      <c r="M21" s="213"/>
      <c r="N21" s="213"/>
      <c r="O21" s="213"/>
      <c r="P21" s="213"/>
    </row>
    <row r="22" spans="1:16" ht="15" customHeight="1" x14ac:dyDescent="0.2">
      <c r="A22" s="3"/>
      <c r="B22" s="3"/>
      <c r="C22" s="2" t="s">
        <v>205</v>
      </c>
      <c r="D22" s="3"/>
      <c r="E22" s="3"/>
      <c r="F22" s="212" t="s">
        <v>206</v>
      </c>
      <c r="G22" s="212"/>
      <c r="H22" s="212"/>
      <c r="I22" s="212"/>
      <c r="J22" s="212"/>
      <c r="K22" s="213"/>
      <c r="L22" s="213"/>
      <c r="M22" s="213"/>
      <c r="N22" s="213"/>
      <c r="O22" s="213"/>
      <c r="P22" s="213"/>
    </row>
    <row r="23" spans="1:16" ht="15" customHeight="1" x14ac:dyDescent="0.25">
      <c r="A23" s="3"/>
      <c r="B23" s="3"/>
      <c r="C23" s="199" t="s">
        <v>215</v>
      </c>
      <c r="D23" s="202"/>
      <c r="E23" s="202"/>
      <c r="F23" s="214" t="s">
        <v>214</v>
      </c>
      <c r="G23" s="214"/>
      <c r="H23" s="214"/>
      <c r="I23" s="214"/>
      <c r="J23" s="214"/>
      <c r="K23" s="213"/>
      <c r="L23" s="213"/>
      <c r="M23" s="213"/>
      <c r="N23" s="213"/>
      <c r="O23" s="213"/>
      <c r="P23" s="213"/>
    </row>
    <row r="24" spans="1:16" ht="15" customHeight="1" x14ac:dyDescent="0.25">
      <c r="A24" s="3"/>
      <c r="B24" s="3"/>
      <c r="C24" s="198" t="s">
        <v>208</v>
      </c>
      <c r="D24" s="3"/>
      <c r="E24" s="3"/>
      <c r="F24" s="212" t="s">
        <v>207</v>
      </c>
      <c r="G24" s="212"/>
      <c r="H24" s="212"/>
      <c r="I24" s="212"/>
      <c r="J24" s="212"/>
      <c r="K24" s="213"/>
      <c r="L24" s="213"/>
      <c r="M24" s="213"/>
      <c r="N24" s="213"/>
      <c r="O24" s="213"/>
      <c r="P24" s="213"/>
    </row>
    <row r="25" spans="1:16" ht="15" customHeight="1" x14ac:dyDescent="0.2">
      <c r="A25" s="3"/>
      <c r="B25" s="3"/>
      <c r="C25" s="201" t="s">
        <v>210</v>
      </c>
      <c r="D25" s="202"/>
      <c r="E25" s="202"/>
      <c r="F25" s="214" t="s">
        <v>231</v>
      </c>
      <c r="G25" s="214"/>
      <c r="H25" s="214"/>
      <c r="I25" s="214"/>
      <c r="J25" s="214"/>
      <c r="K25" s="215"/>
      <c r="L25" s="215"/>
      <c r="M25" s="213"/>
      <c r="N25" s="213"/>
      <c r="O25" s="213"/>
      <c r="P25" s="213"/>
    </row>
    <row r="26" spans="1:16" ht="17.25" customHeight="1" x14ac:dyDescent="0.2">
      <c r="A26" s="3"/>
      <c r="B26" s="3"/>
      <c r="C26" s="201" t="s">
        <v>210</v>
      </c>
      <c r="D26" s="202"/>
      <c r="E26" s="202"/>
      <c r="F26" s="216" t="s">
        <v>209</v>
      </c>
      <c r="G26" s="214"/>
      <c r="H26" s="214"/>
      <c r="I26" s="214"/>
      <c r="J26" s="214"/>
      <c r="K26" s="215"/>
      <c r="L26" s="215"/>
      <c r="M26" s="213"/>
      <c r="N26" s="213"/>
      <c r="O26" s="213"/>
      <c r="P26" s="213"/>
    </row>
    <row r="27" spans="1:16" ht="17.25" customHeight="1" x14ac:dyDescent="0.2">
      <c r="A27" s="3"/>
      <c r="B27" s="3"/>
      <c r="C27" s="2" t="s">
        <v>217</v>
      </c>
      <c r="D27" s="3"/>
      <c r="E27" s="3"/>
      <c r="F27" s="329" t="s">
        <v>228</v>
      </c>
      <c r="G27" s="330"/>
      <c r="H27" s="330"/>
      <c r="I27" s="330"/>
      <c r="J27" s="330"/>
      <c r="K27" s="330"/>
      <c r="L27" s="330"/>
      <c r="M27" s="330"/>
      <c r="N27" s="330"/>
      <c r="O27" s="330"/>
      <c r="P27" s="330"/>
    </row>
    <row r="28" spans="1:16" ht="15" customHeight="1" x14ac:dyDescent="0.2">
      <c r="A28" s="3"/>
      <c r="B28" s="3"/>
      <c r="C28" s="199" t="s">
        <v>217</v>
      </c>
      <c r="D28" s="202"/>
      <c r="E28" s="202"/>
      <c r="F28" s="214" t="s">
        <v>255</v>
      </c>
      <c r="G28" s="214"/>
      <c r="H28" s="214"/>
      <c r="I28" s="214"/>
      <c r="J28" s="214"/>
      <c r="K28" s="215"/>
      <c r="L28" s="215"/>
      <c r="M28" s="213"/>
      <c r="N28" s="213"/>
      <c r="O28" s="213"/>
      <c r="P28" s="213"/>
    </row>
    <row r="29" spans="1:16" ht="29.25" customHeight="1" x14ac:dyDescent="0.2">
      <c r="A29" s="3"/>
      <c r="B29" s="3"/>
      <c r="C29" s="199" t="s">
        <v>212</v>
      </c>
      <c r="D29" s="202"/>
      <c r="E29" s="202"/>
      <c r="F29" s="331" t="s">
        <v>211</v>
      </c>
      <c r="G29" s="332"/>
      <c r="H29" s="332"/>
      <c r="I29" s="332"/>
      <c r="J29" s="332"/>
      <c r="K29" s="332"/>
      <c r="L29" s="332"/>
      <c r="M29" s="332"/>
      <c r="N29" s="332"/>
      <c r="O29" s="332"/>
      <c r="P29" s="332"/>
    </row>
    <row r="30" spans="1:16" ht="82.5" customHeight="1" x14ac:dyDescent="0.2">
      <c r="A30" s="3"/>
      <c r="B30" s="3"/>
      <c r="C30" s="296" t="s">
        <v>229</v>
      </c>
      <c r="D30" s="340"/>
      <c r="E30" s="193"/>
      <c r="F30" s="329" t="s">
        <v>230</v>
      </c>
      <c r="G30" s="330"/>
      <c r="H30" s="330"/>
      <c r="I30" s="330"/>
      <c r="J30" s="330"/>
      <c r="K30" s="330"/>
      <c r="L30" s="330"/>
      <c r="M30" s="217"/>
      <c r="N30" s="217"/>
      <c r="O30" s="217"/>
      <c r="P30" s="217"/>
    </row>
    <row r="31" spans="1:16" ht="15.75" customHeight="1" x14ac:dyDescent="0.2">
      <c r="A31" s="3"/>
      <c r="B31" s="3"/>
      <c r="C31" s="328" t="s">
        <v>216</v>
      </c>
      <c r="D31" s="333"/>
      <c r="E31" s="206"/>
      <c r="F31" s="214" t="s">
        <v>256</v>
      </c>
      <c r="G31" s="214"/>
      <c r="H31" s="214"/>
      <c r="I31" s="214"/>
      <c r="J31" s="214"/>
      <c r="K31" s="215"/>
      <c r="L31" s="215"/>
      <c r="M31" s="215"/>
      <c r="N31" s="215"/>
      <c r="O31" s="213"/>
      <c r="P31" s="213"/>
    </row>
    <row r="32" spans="1:16" ht="15" customHeight="1" x14ac:dyDescent="0.2">
      <c r="A32" s="3"/>
      <c r="B32" s="3"/>
      <c r="C32" s="199" t="s">
        <v>218</v>
      </c>
      <c r="D32" s="202"/>
      <c r="E32" s="202"/>
      <c r="F32" s="214" t="s">
        <v>213</v>
      </c>
      <c r="G32" s="214"/>
      <c r="H32" s="214"/>
      <c r="I32" s="214"/>
      <c r="J32" s="214"/>
      <c r="K32" s="215"/>
      <c r="L32" s="215"/>
      <c r="M32" s="215"/>
      <c r="N32" s="215"/>
      <c r="O32" s="213"/>
      <c r="P32" s="213"/>
    </row>
    <row r="33" spans="1:16" ht="15" customHeight="1" x14ac:dyDescent="0.2">
      <c r="A33" s="3"/>
      <c r="B33" s="3"/>
      <c r="K33" s="200"/>
      <c r="L33" s="200"/>
      <c r="M33" s="200"/>
      <c r="N33" s="200"/>
      <c r="O33" s="4"/>
      <c r="P33" s="4"/>
    </row>
    <row r="34" spans="1:16" ht="45.75" customHeight="1" x14ac:dyDescent="0.2">
      <c r="A34" s="3"/>
      <c r="B34" s="3"/>
      <c r="C34" s="343" t="s">
        <v>219</v>
      </c>
      <c r="D34" s="343"/>
      <c r="E34" s="343"/>
      <c r="F34" s="343"/>
      <c r="G34" s="343"/>
      <c r="H34" s="343"/>
      <c r="I34" s="343"/>
      <c r="J34" s="343"/>
      <c r="K34" s="343"/>
      <c r="L34" s="343"/>
      <c r="M34" s="343"/>
      <c r="N34" s="343"/>
      <c r="O34" s="343"/>
      <c r="P34" s="343"/>
    </row>
    <row r="35" spans="1:16" ht="16.5" customHeight="1" x14ac:dyDescent="0.2">
      <c r="A35" s="3"/>
      <c r="B35" s="3"/>
      <c r="C35" s="200"/>
      <c r="D35" s="200"/>
      <c r="E35" s="200"/>
      <c r="F35" s="200"/>
      <c r="G35" s="200"/>
      <c r="H35" s="200"/>
      <c r="I35" s="200"/>
      <c r="J35" s="200"/>
      <c r="K35" s="200"/>
      <c r="L35" s="200"/>
      <c r="M35" s="200"/>
      <c r="N35" s="200"/>
      <c r="O35" s="200"/>
      <c r="P35" s="200"/>
    </row>
    <row r="36" spans="1:16" ht="16.5" customHeight="1" x14ac:dyDescent="0.2">
      <c r="A36" s="3"/>
      <c r="B36" s="3"/>
      <c r="C36" s="200" t="s">
        <v>173</v>
      </c>
      <c r="D36" s="337" t="s">
        <v>241</v>
      </c>
      <c r="E36" s="337"/>
      <c r="F36" s="337"/>
      <c r="G36" s="337"/>
      <c r="H36" s="338"/>
      <c r="I36" s="338"/>
      <c r="J36" s="200"/>
      <c r="K36" s="200"/>
      <c r="L36" s="200"/>
      <c r="M36" s="200"/>
      <c r="N36" s="200"/>
      <c r="O36" s="200"/>
      <c r="P36" s="200"/>
    </row>
    <row r="37" spans="1:16" ht="23.25" customHeight="1" x14ac:dyDescent="0.2">
      <c r="A37" s="3"/>
      <c r="B37" s="3"/>
      <c r="C37" s="199"/>
      <c r="D37" s="335" t="s">
        <v>220</v>
      </c>
      <c r="E37" s="335"/>
      <c r="F37" s="346"/>
      <c r="G37" s="346"/>
      <c r="H37" s="346"/>
      <c r="I37" s="346"/>
      <c r="J37" s="346"/>
      <c r="K37" s="346"/>
      <c r="L37" s="346"/>
      <c r="M37" s="346"/>
      <c r="N37" s="346"/>
      <c r="O37" s="346"/>
      <c r="P37" s="346"/>
    </row>
    <row r="38" spans="1:16" ht="30.75" customHeight="1" x14ac:dyDescent="0.2">
      <c r="A38" s="3"/>
      <c r="B38" s="3"/>
      <c r="C38" s="199"/>
      <c r="D38" s="334" t="s">
        <v>221</v>
      </c>
      <c r="E38" s="334"/>
      <c r="F38" s="335"/>
      <c r="G38" s="335"/>
      <c r="H38" s="335"/>
      <c r="I38" s="335"/>
      <c r="J38" s="335"/>
      <c r="K38" s="335"/>
      <c r="L38" s="335"/>
      <c r="M38" s="335"/>
      <c r="N38" s="335"/>
      <c r="O38" s="335"/>
      <c r="P38" s="335"/>
    </row>
    <row r="39" spans="1:16" ht="29.25" customHeight="1" x14ac:dyDescent="0.2">
      <c r="A39" s="3"/>
      <c r="B39" s="3"/>
      <c r="C39" s="199"/>
      <c r="D39" s="334" t="s">
        <v>222</v>
      </c>
      <c r="E39" s="334"/>
      <c r="F39" s="335"/>
      <c r="G39" s="335"/>
      <c r="H39" s="335"/>
      <c r="I39" s="335"/>
      <c r="J39" s="335"/>
      <c r="K39" s="335"/>
      <c r="L39" s="335"/>
      <c r="M39" s="335"/>
      <c r="N39" s="335"/>
      <c r="O39" s="335"/>
      <c r="P39" s="335"/>
    </row>
    <row r="40" spans="1:16" ht="23.25" customHeight="1" x14ac:dyDescent="0.2">
      <c r="A40" s="3"/>
      <c r="B40" s="3"/>
      <c r="C40" s="199"/>
      <c r="D40" s="334" t="s">
        <v>223</v>
      </c>
      <c r="E40" s="334"/>
      <c r="F40" s="335"/>
      <c r="G40" s="335"/>
      <c r="H40" s="335"/>
      <c r="I40" s="335"/>
      <c r="J40" s="335"/>
      <c r="K40" s="335"/>
      <c r="L40" s="335"/>
      <c r="M40" s="335"/>
      <c r="N40" s="335"/>
      <c r="O40" s="335"/>
      <c r="P40" s="335"/>
    </row>
    <row r="41" spans="1:16" ht="27.75" customHeight="1" x14ac:dyDescent="0.2">
      <c r="A41" s="3"/>
      <c r="B41" s="3"/>
      <c r="C41" s="199"/>
      <c r="D41" s="334" t="s">
        <v>224</v>
      </c>
      <c r="E41" s="334"/>
      <c r="F41" s="335"/>
      <c r="G41" s="335"/>
      <c r="H41" s="335"/>
      <c r="I41" s="335"/>
      <c r="J41" s="335"/>
      <c r="K41" s="335"/>
      <c r="L41" s="335"/>
      <c r="M41" s="335"/>
      <c r="N41" s="335"/>
      <c r="O41" s="335"/>
      <c r="P41" s="335"/>
    </row>
    <row r="42" spans="1:16" ht="29.25" customHeight="1" x14ac:dyDescent="0.2">
      <c r="A42" s="3"/>
      <c r="B42" s="3"/>
      <c r="C42" s="199"/>
      <c r="D42" s="334" t="s">
        <v>225</v>
      </c>
      <c r="E42" s="334"/>
      <c r="F42" s="335"/>
      <c r="G42" s="335"/>
      <c r="H42" s="335"/>
      <c r="I42" s="335"/>
      <c r="J42" s="320"/>
      <c r="K42" s="335"/>
      <c r="L42" s="335"/>
      <c r="M42" s="335"/>
      <c r="N42" s="335"/>
      <c r="O42" s="335"/>
      <c r="P42" s="335"/>
    </row>
    <row r="43" spans="1:16" ht="9" customHeight="1" x14ac:dyDescent="0.2">
      <c r="A43" s="3"/>
      <c r="B43" s="3"/>
      <c r="C43" s="199"/>
      <c r="D43" s="203"/>
      <c r="E43" s="203"/>
      <c r="F43" s="204"/>
      <c r="G43" s="204"/>
      <c r="H43" s="204"/>
      <c r="I43" s="204"/>
      <c r="J43" s="204"/>
      <c r="K43" s="204"/>
      <c r="L43" s="204"/>
      <c r="M43" s="204"/>
      <c r="N43" s="204"/>
      <c r="O43" s="204"/>
      <c r="P43" s="204"/>
    </row>
    <row r="44" spans="1:16" ht="46.5" customHeight="1" x14ac:dyDescent="0.2">
      <c r="A44" s="3"/>
      <c r="B44" s="3"/>
      <c r="C44" s="199"/>
      <c r="D44" s="341" t="s">
        <v>242</v>
      </c>
      <c r="E44" s="342"/>
      <c r="F44" s="335"/>
      <c r="G44" s="335"/>
      <c r="H44" s="335"/>
      <c r="I44" s="335"/>
      <c r="J44" s="335"/>
      <c r="K44" s="335"/>
      <c r="L44" s="335"/>
      <c r="M44" s="335"/>
      <c r="N44" s="335"/>
      <c r="O44" s="335"/>
      <c r="P44" s="335"/>
    </row>
    <row r="45" spans="1:16" ht="12" customHeight="1" x14ac:dyDescent="0.2">
      <c r="A45" s="3"/>
      <c r="B45" s="3"/>
      <c r="C45" s="200"/>
      <c r="D45" s="200"/>
      <c r="E45" s="200"/>
      <c r="F45" s="200"/>
      <c r="G45" s="200"/>
      <c r="H45" s="200"/>
      <c r="I45" s="200"/>
      <c r="J45" s="200"/>
      <c r="K45" s="200"/>
      <c r="L45" s="200"/>
      <c r="M45" s="200"/>
      <c r="N45" s="200"/>
      <c r="O45" s="200"/>
      <c r="P45" s="200"/>
    </row>
    <row r="46" spans="1:16" ht="33" customHeight="1" x14ac:dyDescent="0.2">
      <c r="A46" s="3"/>
      <c r="B46" s="3"/>
      <c r="C46" s="200" t="s">
        <v>174</v>
      </c>
      <c r="D46" s="337" t="s">
        <v>243</v>
      </c>
      <c r="E46" s="337"/>
      <c r="F46" s="337"/>
      <c r="G46" s="337"/>
      <c r="H46" s="338"/>
      <c r="I46" s="338"/>
      <c r="J46" s="339"/>
      <c r="K46" s="339"/>
      <c r="L46" s="339"/>
      <c r="M46" s="339"/>
      <c r="N46" s="339"/>
      <c r="O46" s="339"/>
      <c r="P46" s="339"/>
    </row>
    <row r="47" spans="1:16" ht="48.75" customHeight="1" x14ac:dyDescent="0.2">
      <c r="A47" s="3"/>
      <c r="B47" s="3"/>
      <c r="C47" s="200"/>
      <c r="D47" s="343" t="s">
        <v>226</v>
      </c>
      <c r="E47" s="343"/>
      <c r="F47" s="343"/>
      <c r="G47" s="343"/>
      <c r="H47" s="343"/>
      <c r="I47" s="343"/>
      <c r="J47" s="343"/>
      <c r="K47" s="343"/>
      <c r="L47" s="343"/>
      <c r="M47" s="343"/>
      <c r="N47" s="343"/>
      <c r="O47" s="343"/>
      <c r="P47" s="343"/>
    </row>
    <row r="48" spans="1:16" ht="18.75" customHeight="1" x14ac:dyDescent="0.2">
      <c r="A48" s="3"/>
      <c r="B48" s="3"/>
      <c r="C48" s="200"/>
      <c r="D48" s="200"/>
      <c r="E48" s="200"/>
      <c r="F48" s="200"/>
      <c r="G48" s="200"/>
      <c r="H48" s="200"/>
      <c r="I48" s="200"/>
      <c r="J48" s="200"/>
      <c r="K48" s="200"/>
      <c r="L48" s="200"/>
      <c r="M48" s="200"/>
      <c r="N48" s="200"/>
      <c r="O48" s="200"/>
      <c r="P48" s="200"/>
    </row>
    <row r="49" spans="1:18" ht="24" customHeight="1" x14ac:dyDescent="0.2">
      <c r="A49" s="3"/>
      <c r="B49" s="3"/>
      <c r="C49" s="200" t="s">
        <v>227</v>
      </c>
      <c r="D49" s="337" t="s">
        <v>244</v>
      </c>
      <c r="E49" s="337"/>
      <c r="F49" s="337"/>
      <c r="G49" s="337"/>
      <c r="H49" s="338"/>
      <c r="I49" s="338"/>
      <c r="J49" s="339"/>
      <c r="K49" s="339"/>
      <c r="L49" s="339"/>
      <c r="M49" s="339"/>
      <c r="N49" s="339"/>
      <c r="O49" s="339"/>
      <c r="P49" s="339"/>
    </row>
    <row r="50" spans="1:18" ht="62.25" customHeight="1" x14ac:dyDescent="0.2">
      <c r="A50" s="3"/>
      <c r="B50" s="3"/>
      <c r="C50" s="200"/>
      <c r="D50" s="327" t="s">
        <v>245</v>
      </c>
      <c r="E50" s="327"/>
      <c r="F50" s="328"/>
      <c r="G50" s="328"/>
      <c r="H50" s="328"/>
      <c r="I50" s="328"/>
      <c r="J50" s="328"/>
      <c r="K50" s="328"/>
      <c r="L50" s="328"/>
      <c r="M50" s="328"/>
      <c r="N50" s="328"/>
      <c r="O50" s="328"/>
      <c r="P50" s="328"/>
    </row>
    <row r="51" spans="1:18" ht="57" customHeight="1" x14ac:dyDescent="0.25">
      <c r="C51" s="205"/>
      <c r="D51" s="341" t="s">
        <v>246</v>
      </c>
      <c r="E51" s="341"/>
      <c r="F51" s="341"/>
      <c r="G51" s="348"/>
      <c r="H51" s="348"/>
      <c r="I51" s="348"/>
      <c r="J51" s="348"/>
      <c r="K51" s="348"/>
      <c r="L51" s="348"/>
      <c r="M51" s="348"/>
      <c r="N51" s="348"/>
      <c r="O51" s="348"/>
      <c r="P51" s="348"/>
    </row>
    <row r="52" spans="1:18" ht="20.25" customHeight="1" x14ac:dyDescent="0.2">
      <c r="B52" s="3">
        <v>2.2000000000000002</v>
      </c>
      <c r="C52" s="3" t="s">
        <v>323</v>
      </c>
      <c r="D52" s="3"/>
      <c r="E52" s="3"/>
      <c r="F52" s="3"/>
      <c r="G52" s="3"/>
      <c r="H52" s="3"/>
      <c r="I52" s="3"/>
      <c r="J52" s="3"/>
      <c r="K52" s="268"/>
      <c r="L52" s="268"/>
      <c r="M52" s="268"/>
      <c r="N52" s="268"/>
      <c r="O52" s="268"/>
      <c r="P52" s="268"/>
    </row>
    <row r="53" spans="1:18" ht="14.25" customHeight="1" x14ac:dyDescent="0.2">
      <c r="B53" s="3"/>
      <c r="C53" s="3"/>
      <c r="D53" s="3"/>
      <c r="E53" s="186"/>
      <c r="F53" s="3"/>
      <c r="G53" s="3"/>
      <c r="H53" s="3"/>
      <c r="I53" s="3"/>
      <c r="J53" s="3"/>
      <c r="K53" s="268"/>
      <c r="L53" s="268"/>
      <c r="M53" s="268"/>
      <c r="N53" s="268"/>
      <c r="O53" s="268"/>
      <c r="P53" s="268"/>
    </row>
    <row r="54" spans="1:18" ht="33" customHeight="1" x14ac:dyDescent="0.2">
      <c r="B54" s="3"/>
      <c r="C54" s="299" t="s">
        <v>349</v>
      </c>
      <c r="D54" s="347"/>
      <c r="E54" s="347"/>
      <c r="F54" s="347"/>
      <c r="G54" s="347"/>
      <c r="H54" s="347"/>
      <c r="I54" s="347"/>
      <c r="J54" s="347"/>
      <c r="K54" s="347"/>
      <c r="L54" s="347"/>
      <c r="M54" s="347"/>
      <c r="N54" s="347"/>
      <c r="O54" s="347"/>
      <c r="P54" s="347"/>
    </row>
    <row r="55" spans="1:18" ht="13.5" customHeight="1" x14ac:dyDescent="0.2">
      <c r="B55" s="3"/>
      <c r="C55" s="73"/>
      <c r="D55" s="267"/>
      <c r="E55" s="267"/>
      <c r="F55" s="267"/>
      <c r="G55" s="267"/>
      <c r="H55" s="267"/>
      <c r="I55" s="267"/>
      <c r="J55" s="267"/>
      <c r="K55" s="267"/>
      <c r="L55" s="267"/>
      <c r="M55" s="267"/>
      <c r="N55" s="267"/>
      <c r="O55" s="267"/>
      <c r="P55" s="267"/>
    </row>
    <row r="56" spans="1:18" ht="82.5" customHeight="1" x14ac:dyDescent="0.2">
      <c r="B56" s="3"/>
      <c r="C56" s="296" t="s">
        <v>354</v>
      </c>
      <c r="D56" s="303"/>
      <c r="E56" s="303"/>
      <c r="F56" s="303"/>
      <c r="G56" s="303"/>
      <c r="H56" s="303"/>
      <c r="I56" s="303"/>
      <c r="J56" s="303"/>
      <c r="K56" s="303"/>
      <c r="L56" s="303"/>
      <c r="M56" s="303"/>
      <c r="N56" s="303"/>
      <c r="O56" s="303"/>
      <c r="P56" s="303"/>
    </row>
    <row r="57" spans="1:18" ht="14.45" customHeight="1" x14ac:dyDescent="0.2">
      <c r="B57" s="3"/>
      <c r="D57" s="3"/>
      <c r="E57" s="3"/>
      <c r="K57" s="4"/>
      <c r="L57" s="4"/>
      <c r="M57" s="4"/>
      <c r="N57" s="4"/>
      <c r="O57" s="4"/>
      <c r="P57" s="272"/>
    </row>
    <row r="58" spans="1:18" ht="14.45" customHeight="1" x14ac:dyDescent="0.2">
      <c r="A58" s="3">
        <v>3</v>
      </c>
      <c r="B58" s="3"/>
      <c r="C58" s="3" t="s">
        <v>95</v>
      </c>
      <c r="D58" s="3"/>
      <c r="E58" s="3"/>
      <c r="L58" s="82"/>
      <c r="R58" s="227"/>
    </row>
    <row r="59" spans="1:18" ht="14.45" customHeight="1" x14ac:dyDescent="0.2">
      <c r="A59" s="3"/>
      <c r="B59" s="3"/>
      <c r="C59" s="4"/>
      <c r="D59" s="4"/>
      <c r="E59" s="4"/>
      <c r="H59" s="284"/>
      <c r="I59" s="284"/>
      <c r="J59" s="284"/>
      <c r="L59" s="284"/>
      <c r="M59" s="284"/>
      <c r="N59" s="284"/>
    </row>
    <row r="60" spans="1:18" ht="30" customHeight="1" x14ac:dyDescent="0.2">
      <c r="A60" s="3"/>
      <c r="B60" s="3"/>
      <c r="C60" s="296" t="s">
        <v>192</v>
      </c>
      <c r="D60" s="296"/>
      <c r="E60" s="296"/>
      <c r="F60" s="296"/>
      <c r="G60" s="296"/>
      <c r="H60" s="296"/>
      <c r="I60" s="296"/>
      <c r="J60" s="296"/>
      <c r="K60" s="296"/>
      <c r="L60" s="296"/>
      <c r="M60" s="296"/>
      <c r="N60" s="296"/>
      <c r="O60" s="296"/>
      <c r="P60" s="296"/>
    </row>
    <row r="61" spans="1:18" ht="14.45" customHeight="1" x14ac:dyDescent="0.2">
      <c r="A61" s="3"/>
      <c r="B61" s="3"/>
      <c r="C61" s="4"/>
      <c r="D61" s="4"/>
      <c r="E61" s="4"/>
      <c r="H61" s="7"/>
      <c r="I61" s="7"/>
      <c r="J61" s="8"/>
      <c r="L61" s="7"/>
      <c r="M61" s="7"/>
      <c r="N61" s="7"/>
    </row>
    <row r="62" spans="1:18" ht="14.45" customHeight="1" x14ac:dyDescent="0.2">
      <c r="A62" s="3">
        <v>4</v>
      </c>
      <c r="B62" s="3"/>
      <c r="C62" s="3" t="s">
        <v>23</v>
      </c>
      <c r="D62" s="3"/>
      <c r="E62" s="3"/>
      <c r="R62" s="227"/>
    </row>
    <row r="63" spans="1:18" ht="14.45" customHeight="1" x14ac:dyDescent="0.2">
      <c r="A63" s="3"/>
      <c r="B63" s="3"/>
      <c r="C63" s="3"/>
      <c r="D63" s="3"/>
      <c r="E63" s="3"/>
    </row>
    <row r="64" spans="1:18" ht="30" customHeight="1" x14ac:dyDescent="0.2">
      <c r="A64" s="3"/>
      <c r="B64" s="3"/>
      <c r="C64" s="296" t="s">
        <v>104</v>
      </c>
      <c r="D64" s="296"/>
      <c r="E64" s="296"/>
      <c r="F64" s="296"/>
      <c r="G64" s="296"/>
      <c r="H64" s="296"/>
      <c r="I64" s="296"/>
      <c r="J64" s="296"/>
      <c r="K64" s="296"/>
      <c r="L64" s="296"/>
      <c r="M64" s="296"/>
      <c r="N64" s="296"/>
      <c r="O64" s="296"/>
      <c r="P64" s="296"/>
    </row>
    <row r="65" spans="1:33" ht="14.45" customHeight="1" x14ac:dyDescent="0.2">
      <c r="A65" s="3"/>
      <c r="B65" s="3"/>
      <c r="C65" s="9"/>
      <c r="D65" s="9"/>
      <c r="E65" s="9"/>
      <c r="F65" s="9"/>
      <c r="G65" s="9"/>
      <c r="H65" s="9"/>
      <c r="I65" s="9"/>
      <c r="J65" s="9"/>
      <c r="K65" s="9"/>
      <c r="L65" s="9"/>
      <c r="M65" s="9"/>
      <c r="N65" s="9"/>
      <c r="O65" s="9"/>
      <c r="P65" s="9"/>
    </row>
    <row r="66" spans="1:33" ht="14.45" customHeight="1" x14ac:dyDescent="0.2">
      <c r="A66" s="3">
        <v>5</v>
      </c>
      <c r="C66" s="311" t="s">
        <v>257</v>
      </c>
      <c r="D66" s="311"/>
      <c r="E66" s="311"/>
      <c r="F66" s="311"/>
      <c r="G66" s="311"/>
      <c r="H66" s="311"/>
      <c r="I66" s="311"/>
      <c r="J66" s="311"/>
      <c r="K66" s="311"/>
      <c r="L66" s="311"/>
      <c r="M66" s="311"/>
      <c r="N66" s="311"/>
      <c r="O66" s="311"/>
      <c r="P66" s="311"/>
    </row>
    <row r="67" spans="1:33" ht="9" customHeight="1" x14ac:dyDescent="0.2">
      <c r="C67" s="4"/>
      <c r="D67" s="4"/>
      <c r="E67" s="4"/>
      <c r="F67" s="4"/>
      <c r="G67" s="4"/>
      <c r="H67" s="4"/>
      <c r="I67" s="4"/>
      <c r="J67" s="4"/>
      <c r="K67" s="4"/>
      <c r="L67" s="4"/>
      <c r="M67" s="4"/>
      <c r="N67" s="4"/>
    </row>
    <row r="68" spans="1:33" ht="20.25" customHeight="1" x14ac:dyDescent="0.2">
      <c r="C68" s="296" t="s">
        <v>179</v>
      </c>
      <c r="D68" s="296"/>
      <c r="E68" s="296"/>
      <c r="F68" s="296"/>
      <c r="G68" s="296"/>
      <c r="H68" s="296"/>
      <c r="I68" s="296"/>
      <c r="J68" s="296"/>
      <c r="K68" s="296"/>
      <c r="L68" s="296"/>
      <c r="M68" s="296"/>
      <c r="N68" s="296"/>
      <c r="O68" s="296"/>
      <c r="P68" s="296"/>
      <c r="R68" s="296"/>
      <c r="S68" s="323"/>
      <c r="T68" s="323"/>
      <c r="U68" s="323"/>
      <c r="V68" s="323"/>
      <c r="W68" s="323"/>
      <c r="X68" s="323"/>
      <c r="Y68" s="323"/>
      <c r="Z68" s="323"/>
      <c r="AA68" s="323"/>
      <c r="AB68" s="323"/>
      <c r="AC68" s="323"/>
      <c r="AD68" s="323"/>
      <c r="AE68" s="323"/>
      <c r="AF68" s="323"/>
      <c r="AG68" s="323"/>
    </row>
    <row r="69" spans="1:33" ht="9.75" customHeight="1" x14ac:dyDescent="0.2">
      <c r="C69" s="10"/>
      <c r="D69" s="59"/>
      <c r="E69" s="59"/>
      <c r="F69" s="59"/>
      <c r="G69" s="59"/>
      <c r="H69" s="59"/>
      <c r="I69" s="59"/>
      <c r="J69" s="59"/>
      <c r="K69" s="59"/>
      <c r="L69" s="59"/>
      <c r="M69" s="59"/>
      <c r="N69" s="59"/>
      <c r="O69" s="59"/>
      <c r="P69" s="59"/>
      <c r="Q69" s="59"/>
      <c r="R69" s="228"/>
    </row>
    <row r="70" spans="1:33" ht="22.5" customHeight="1" x14ac:dyDescent="0.2">
      <c r="A70" s="60">
        <v>6</v>
      </c>
      <c r="C70" s="300" t="s">
        <v>34</v>
      </c>
      <c r="D70" s="300"/>
      <c r="E70" s="300"/>
      <c r="F70" s="300"/>
      <c r="G70" s="300"/>
      <c r="H70" s="300"/>
      <c r="I70" s="300"/>
      <c r="J70" s="300"/>
      <c r="K70" s="300"/>
      <c r="L70" s="300"/>
      <c r="M70" s="300"/>
      <c r="N70" s="300"/>
      <c r="O70" s="300"/>
      <c r="P70" s="300"/>
      <c r="Q70" s="59"/>
      <c r="R70" s="228"/>
    </row>
    <row r="71" spans="1:33" ht="5.25" customHeight="1" x14ac:dyDescent="0.2">
      <c r="A71" s="3"/>
      <c r="C71" s="11"/>
      <c r="D71" s="95"/>
      <c r="E71" s="95"/>
      <c r="F71" s="95"/>
      <c r="G71" s="95"/>
      <c r="H71" s="95"/>
      <c r="I71" s="95"/>
      <c r="J71" s="95"/>
      <c r="K71" s="95"/>
      <c r="L71" s="95"/>
      <c r="M71" s="95"/>
      <c r="N71" s="95"/>
      <c r="O71" s="59"/>
      <c r="P71" s="59"/>
      <c r="Q71" s="59"/>
      <c r="R71" s="228"/>
    </row>
    <row r="72" spans="1:33" ht="14.45" customHeight="1" x14ac:dyDescent="0.2">
      <c r="C72" s="296" t="s">
        <v>142</v>
      </c>
      <c r="D72" s="296"/>
      <c r="E72" s="296"/>
      <c r="F72" s="296"/>
      <c r="G72" s="296"/>
      <c r="H72" s="296"/>
      <c r="I72" s="296"/>
      <c r="J72" s="296"/>
      <c r="K72" s="296"/>
      <c r="L72" s="296"/>
      <c r="M72" s="296"/>
      <c r="N72" s="296"/>
      <c r="O72" s="296"/>
      <c r="P72" s="296"/>
      <c r="Q72" s="59"/>
      <c r="R72" s="228"/>
    </row>
    <row r="73" spans="1:33" ht="14.45" customHeight="1" x14ac:dyDescent="0.2">
      <c r="C73" s="4"/>
      <c r="D73" s="4"/>
      <c r="E73" s="4"/>
      <c r="F73" s="4"/>
      <c r="G73" s="4"/>
      <c r="H73" s="4"/>
      <c r="I73" s="4"/>
      <c r="J73" s="4"/>
      <c r="K73" s="4"/>
      <c r="L73" s="4"/>
      <c r="M73" s="4"/>
      <c r="N73" s="4"/>
      <c r="O73" s="4"/>
      <c r="P73" s="4"/>
      <c r="Q73" s="59"/>
      <c r="R73" s="228"/>
    </row>
    <row r="74" spans="1:33" ht="14.45" customHeight="1" x14ac:dyDescent="0.2">
      <c r="A74" s="3">
        <v>7</v>
      </c>
      <c r="B74" s="3"/>
      <c r="C74" s="3" t="s">
        <v>33</v>
      </c>
      <c r="D74" s="3"/>
      <c r="E74" s="3"/>
      <c r="R74" s="296"/>
      <c r="S74" s="321"/>
      <c r="T74" s="321"/>
      <c r="U74" s="321"/>
      <c r="V74" s="321"/>
      <c r="W74" s="321"/>
      <c r="X74" s="321"/>
      <c r="Y74" s="321"/>
      <c r="Z74" s="321"/>
      <c r="AA74" s="321"/>
      <c r="AB74" s="321"/>
      <c r="AC74" s="321"/>
      <c r="AD74" s="321"/>
      <c r="AE74" s="321"/>
      <c r="AF74" s="321"/>
      <c r="AG74" s="321"/>
    </row>
    <row r="75" spans="1:33" ht="14.45" customHeight="1" x14ac:dyDescent="0.2">
      <c r="A75" s="3"/>
      <c r="B75" s="3"/>
      <c r="C75" s="3"/>
      <c r="D75" s="3"/>
      <c r="E75" s="3"/>
    </row>
    <row r="76" spans="1:33" ht="52.5" customHeight="1" x14ac:dyDescent="0.2">
      <c r="A76" s="3"/>
      <c r="B76" s="3"/>
      <c r="C76" s="296" t="s">
        <v>309</v>
      </c>
      <c r="D76" s="303"/>
      <c r="E76" s="303"/>
      <c r="F76" s="303"/>
      <c r="G76" s="303"/>
      <c r="H76" s="303"/>
      <c r="I76" s="303"/>
      <c r="J76" s="303"/>
      <c r="K76" s="303"/>
      <c r="L76" s="303"/>
      <c r="M76" s="303"/>
      <c r="N76" s="303"/>
      <c r="O76" s="303"/>
      <c r="P76" s="303"/>
      <c r="Q76" s="14"/>
    </row>
    <row r="77" spans="1:33" ht="14.45" customHeight="1" x14ac:dyDescent="0.2">
      <c r="A77" s="3"/>
      <c r="B77" s="3"/>
      <c r="C77" s="4"/>
      <c r="D77" s="14"/>
      <c r="E77" s="14"/>
      <c r="F77" s="14"/>
      <c r="G77" s="14"/>
      <c r="H77" s="14"/>
      <c r="I77" s="14"/>
      <c r="J77" s="14"/>
      <c r="K77" s="14"/>
      <c r="L77" s="14"/>
      <c r="M77" s="14"/>
      <c r="N77" s="14"/>
      <c r="O77" s="14"/>
      <c r="P77" s="14"/>
      <c r="Q77" s="14"/>
    </row>
    <row r="78" spans="1:33" ht="18.75" customHeight="1" x14ac:dyDescent="0.2">
      <c r="A78" s="3"/>
      <c r="B78" s="3"/>
      <c r="C78" s="296" t="s">
        <v>201</v>
      </c>
      <c r="D78" s="303"/>
      <c r="E78" s="303"/>
      <c r="F78" s="303"/>
      <c r="G78" s="303"/>
      <c r="H78" s="254">
        <v>1.52</v>
      </c>
      <c r="I78" s="254">
        <v>1.52</v>
      </c>
      <c r="J78" s="254">
        <v>1.74</v>
      </c>
      <c r="K78" s="14"/>
      <c r="L78" s="14"/>
      <c r="M78" s="14"/>
      <c r="N78" s="14"/>
      <c r="O78" s="14"/>
      <c r="P78" s="14"/>
      <c r="Q78" s="14"/>
    </row>
    <row r="79" spans="1:33" ht="14.45" customHeight="1" x14ac:dyDescent="0.2">
      <c r="A79" s="3"/>
      <c r="B79" s="3"/>
      <c r="C79" s="324" t="s">
        <v>202</v>
      </c>
      <c r="D79" s="325"/>
      <c r="E79" s="325"/>
      <c r="F79" s="325"/>
      <c r="G79" s="325"/>
      <c r="H79" s="255">
        <v>20615</v>
      </c>
      <c r="I79" s="256"/>
      <c r="J79" s="254">
        <v>51</v>
      </c>
      <c r="K79" s="14"/>
      <c r="L79" s="14"/>
      <c r="M79" s="14"/>
      <c r="N79" s="14"/>
      <c r="O79" s="14"/>
      <c r="P79" s="14"/>
      <c r="Q79" s="14"/>
    </row>
    <row r="80" spans="1:33" ht="18" customHeight="1" x14ac:dyDescent="0.2">
      <c r="C80" s="343"/>
      <c r="D80" s="345"/>
      <c r="E80" s="345"/>
      <c r="F80" s="345"/>
      <c r="G80" s="345"/>
      <c r="H80" s="345"/>
      <c r="I80" s="345"/>
      <c r="J80" s="345"/>
      <c r="K80" s="345"/>
      <c r="L80" s="345"/>
      <c r="M80" s="345"/>
      <c r="N80" s="345"/>
      <c r="O80" s="345"/>
      <c r="P80" s="345"/>
      <c r="R80" s="229"/>
      <c r="S80" s="12"/>
      <c r="T80" s="12"/>
      <c r="U80" s="12"/>
      <c r="V80" s="13"/>
      <c r="W80" s="13"/>
      <c r="Z80" s="284"/>
      <c r="AA80" s="284"/>
      <c r="AB80" s="284"/>
      <c r="AD80" s="344"/>
      <c r="AE80" s="344"/>
      <c r="AF80" s="344"/>
      <c r="AG80" s="323"/>
    </row>
    <row r="81" spans="1:35" ht="14.45" customHeight="1" x14ac:dyDescent="0.2">
      <c r="A81" s="3">
        <v>8</v>
      </c>
      <c r="C81" s="300" t="s">
        <v>286</v>
      </c>
      <c r="D81" s="321"/>
      <c r="E81" s="321"/>
      <c r="F81" s="321"/>
      <c r="G81" s="14"/>
      <c r="H81" s="14"/>
      <c r="I81" s="14"/>
      <c r="J81" s="14"/>
      <c r="K81" s="14"/>
      <c r="L81" s="14"/>
      <c r="M81" s="14"/>
      <c r="N81" s="14"/>
      <c r="O81" s="14"/>
      <c r="P81" s="14"/>
      <c r="R81" s="296"/>
      <c r="S81" s="296"/>
      <c r="T81" s="296"/>
      <c r="U81" s="296"/>
      <c r="V81" s="296"/>
      <c r="W81" s="296"/>
      <c r="X81" s="296"/>
      <c r="Y81" s="296"/>
      <c r="Z81" s="296"/>
      <c r="AA81" s="296"/>
      <c r="AB81" s="296"/>
      <c r="AC81" s="296"/>
      <c r="AD81" s="296"/>
      <c r="AE81" s="296"/>
      <c r="AF81" s="296"/>
      <c r="AG81" s="296"/>
      <c r="AH81" s="296"/>
      <c r="AI81" s="296"/>
    </row>
    <row r="82" spans="1:35" ht="14.45" customHeight="1" x14ac:dyDescent="0.2">
      <c r="A82" s="3"/>
      <c r="C82" s="11"/>
      <c r="D82" s="14"/>
      <c r="E82" s="14"/>
      <c r="F82" s="14"/>
      <c r="G82" s="14"/>
      <c r="H82" s="14"/>
      <c r="I82" s="14"/>
      <c r="J82" s="14"/>
      <c r="K82" s="14"/>
      <c r="L82" s="14"/>
      <c r="M82" s="14"/>
      <c r="N82" s="14"/>
      <c r="O82" s="14"/>
      <c r="P82" s="14"/>
      <c r="R82" s="229"/>
      <c r="S82" s="12"/>
      <c r="T82" s="12"/>
      <c r="U82" s="12"/>
      <c r="V82" s="13"/>
      <c r="W82" s="13"/>
      <c r="Z82" s="6"/>
      <c r="AA82" s="6"/>
      <c r="AB82" s="6"/>
      <c r="AD82" s="27"/>
      <c r="AE82" s="27"/>
      <c r="AF82" s="27"/>
      <c r="AG82" s="59"/>
    </row>
    <row r="83" spans="1:35" ht="22.5" customHeight="1" x14ac:dyDescent="0.2">
      <c r="A83" s="3"/>
      <c r="C83" s="296" t="s">
        <v>355</v>
      </c>
      <c r="D83" s="296"/>
      <c r="E83" s="296"/>
      <c r="F83" s="296"/>
      <c r="G83" s="296"/>
      <c r="H83" s="296"/>
      <c r="I83" s="296"/>
      <c r="J83" s="296"/>
      <c r="K83" s="296"/>
      <c r="L83" s="296"/>
      <c r="M83" s="296"/>
      <c r="N83" s="296"/>
      <c r="O83" s="296"/>
      <c r="P83" s="296"/>
      <c r="R83" s="229"/>
      <c r="S83" s="12"/>
      <c r="T83" s="12"/>
      <c r="U83" s="12"/>
      <c r="V83" s="13"/>
      <c r="W83" s="13"/>
      <c r="Z83" s="6"/>
      <c r="AA83" s="6"/>
      <c r="AB83" s="6"/>
      <c r="AD83" s="27"/>
      <c r="AE83" s="27"/>
      <c r="AF83" s="27"/>
      <c r="AG83" s="59"/>
    </row>
    <row r="84" spans="1:35" ht="14.45" customHeight="1" x14ac:dyDescent="0.2">
      <c r="C84" s="4"/>
      <c r="D84" s="4"/>
      <c r="E84" s="4"/>
      <c r="F84" s="4"/>
      <c r="G84" s="4"/>
      <c r="H84" s="4"/>
      <c r="I84" s="4"/>
      <c r="J84" s="4"/>
      <c r="K84" s="4"/>
      <c r="L84" s="4"/>
      <c r="M84" s="4"/>
      <c r="N84" s="4"/>
      <c r="O84" s="4"/>
      <c r="P84" s="4"/>
    </row>
    <row r="85" spans="1:35" ht="14.45" customHeight="1" x14ac:dyDescent="0.2">
      <c r="A85" s="3">
        <v>9</v>
      </c>
      <c r="B85" s="3"/>
      <c r="C85" s="15" t="s">
        <v>6</v>
      </c>
      <c r="D85" s="15"/>
      <c r="E85" s="15"/>
      <c r="F85" s="16"/>
      <c r="G85" s="16"/>
      <c r="H85" s="16"/>
      <c r="I85" s="16"/>
      <c r="J85" s="16"/>
      <c r="K85" s="16"/>
      <c r="L85" s="16"/>
      <c r="M85" s="16"/>
      <c r="N85" s="16"/>
    </row>
    <row r="86" spans="1:35" ht="14.45" customHeight="1" x14ac:dyDescent="0.2">
      <c r="A86" s="3"/>
      <c r="B86" s="3"/>
      <c r="C86" s="15"/>
      <c r="D86" s="15"/>
      <c r="E86" s="15"/>
      <c r="F86" s="16"/>
      <c r="G86" s="16"/>
      <c r="H86" s="16"/>
      <c r="I86" s="16"/>
      <c r="J86" s="16"/>
      <c r="K86" s="16"/>
      <c r="L86" s="16"/>
      <c r="M86" s="16"/>
      <c r="N86" s="16"/>
    </row>
    <row r="87" spans="1:35" ht="14.45" customHeight="1" x14ac:dyDescent="0.2">
      <c r="A87" s="3"/>
      <c r="B87" s="3"/>
      <c r="C87" s="82" t="s">
        <v>298</v>
      </c>
      <c r="D87" s="15"/>
      <c r="E87" s="15"/>
      <c r="F87" s="16"/>
      <c r="G87" s="16"/>
      <c r="H87" s="16"/>
      <c r="I87" s="16"/>
      <c r="J87" s="16"/>
      <c r="K87" s="16"/>
      <c r="L87" s="16"/>
      <c r="M87" s="16"/>
      <c r="N87" s="16"/>
    </row>
    <row r="88" spans="1:35" ht="14.45" customHeight="1" x14ac:dyDescent="0.2">
      <c r="A88" s="3"/>
      <c r="B88" s="3"/>
      <c r="C88" s="15"/>
      <c r="D88" s="15"/>
      <c r="E88" s="15"/>
      <c r="F88" s="16"/>
      <c r="G88" s="16"/>
      <c r="H88" s="16"/>
      <c r="I88" s="16"/>
      <c r="J88" s="16"/>
      <c r="K88" s="16"/>
      <c r="L88" s="16"/>
      <c r="M88" s="16"/>
      <c r="N88" s="16"/>
    </row>
    <row r="89" spans="1:35" ht="29.25" customHeight="1" thickBot="1" x14ac:dyDescent="0.25">
      <c r="A89" s="3"/>
      <c r="B89" s="3"/>
      <c r="C89" s="172"/>
      <c r="D89" s="172"/>
      <c r="E89" s="207"/>
      <c r="F89" s="21"/>
      <c r="G89" s="173"/>
      <c r="H89" s="174" t="s">
        <v>159</v>
      </c>
      <c r="I89" s="16"/>
      <c r="J89" s="179" t="s">
        <v>169</v>
      </c>
      <c r="K89" s="16"/>
      <c r="L89" s="174" t="s">
        <v>160</v>
      </c>
      <c r="M89" s="16"/>
      <c r="N89" s="174" t="s">
        <v>161</v>
      </c>
    </row>
    <row r="90" spans="1:35" ht="14.45" customHeight="1" x14ac:dyDescent="0.2">
      <c r="A90" s="3"/>
      <c r="B90" s="3"/>
      <c r="C90" s="15" t="s">
        <v>261</v>
      </c>
      <c r="D90" s="15"/>
      <c r="E90" s="15"/>
      <c r="F90" s="16"/>
      <c r="G90" s="16"/>
      <c r="H90" s="16" t="s">
        <v>3</v>
      </c>
      <c r="I90" s="16"/>
      <c r="J90" s="16" t="s">
        <v>3</v>
      </c>
      <c r="K90" s="16"/>
      <c r="L90" s="16" t="s">
        <v>3</v>
      </c>
      <c r="M90" s="16"/>
      <c r="N90" s="16" t="s">
        <v>3</v>
      </c>
    </row>
    <row r="91" spans="1:35" ht="14.45" customHeight="1" x14ac:dyDescent="0.2">
      <c r="A91" s="3"/>
      <c r="B91" s="3"/>
      <c r="C91" s="15" t="s">
        <v>307</v>
      </c>
      <c r="D91" s="15"/>
      <c r="E91" s="15"/>
      <c r="F91" s="16"/>
      <c r="G91" s="16"/>
      <c r="H91" s="16"/>
      <c r="I91" s="16"/>
      <c r="J91" s="16"/>
      <c r="K91" s="16"/>
      <c r="L91" s="16"/>
      <c r="M91" s="16"/>
      <c r="N91" s="16"/>
    </row>
    <row r="92" spans="1:35" ht="14.45" customHeight="1" x14ac:dyDescent="0.2">
      <c r="A92" s="3"/>
      <c r="B92" s="3"/>
      <c r="C92" s="15"/>
      <c r="D92" s="15"/>
      <c r="E92" s="15"/>
      <c r="F92" s="16"/>
      <c r="G92" s="16"/>
      <c r="H92" s="16"/>
      <c r="I92" s="16"/>
      <c r="J92" s="16"/>
      <c r="K92" s="16"/>
      <c r="L92" s="16"/>
      <c r="M92" s="16"/>
      <c r="N92" s="16"/>
    </row>
    <row r="93" spans="1:35" ht="14.45" customHeight="1" x14ac:dyDescent="0.2">
      <c r="A93" s="3"/>
      <c r="B93" s="3"/>
      <c r="C93" s="82" t="s">
        <v>162</v>
      </c>
      <c r="D93" s="15"/>
      <c r="E93" s="15"/>
      <c r="F93" s="16"/>
      <c r="G93" s="16"/>
      <c r="H93" s="180">
        <f>H125-285636</f>
        <v>123365</v>
      </c>
      <c r="I93" s="180"/>
      <c r="J93" s="180">
        <f>J125-18101</f>
        <v>7733</v>
      </c>
      <c r="K93" s="180"/>
      <c r="L93" s="180">
        <v>0</v>
      </c>
      <c r="M93" s="180"/>
      <c r="N93" s="180">
        <f>SUM(H93:L93)</f>
        <v>131098</v>
      </c>
      <c r="R93" s="230"/>
    </row>
    <row r="94" spans="1:35" ht="14.45" customHeight="1" x14ac:dyDescent="0.2">
      <c r="A94" s="3"/>
      <c r="B94" s="3"/>
      <c r="C94" s="175" t="s">
        <v>163</v>
      </c>
      <c r="D94" s="176"/>
      <c r="E94" s="207"/>
      <c r="F94" s="16"/>
      <c r="G94" s="175"/>
      <c r="H94" s="181">
        <f>H126-21815</f>
        <v>60880</v>
      </c>
      <c r="I94" s="180"/>
      <c r="J94" s="181">
        <f>J126-8266</f>
        <v>4241</v>
      </c>
      <c r="K94" s="180"/>
      <c r="L94" s="181">
        <f>-H94-J94</f>
        <v>-65121</v>
      </c>
      <c r="M94" s="180"/>
      <c r="N94" s="181">
        <f>SUM(H94:L94)</f>
        <v>0</v>
      </c>
    </row>
    <row r="95" spans="1:35" ht="14.45" customHeight="1" x14ac:dyDescent="0.2">
      <c r="A95" s="3"/>
      <c r="B95" s="3"/>
      <c r="C95" s="82" t="s">
        <v>164</v>
      </c>
      <c r="D95" s="15"/>
      <c r="E95" s="15"/>
      <c r="F95" s="16"/>
      <c r="G95" s="16"/>
      <c r="H95" s="180">
        <f>SUM(H93:H94)</f>
        <v>184245</v>
      </c>
      <c r="I95" s="180">
        <f t="shared" ref="I95:N95" si="0">SUM(I93:I94)</f>
        <v>0</v>
      </c>
      <c r="J95" s="180">
        <f t="shared" si="0"/>
        <v>11974</v>
      </c>
      <c r="K95" s="180">
        <f t="shared" si="0"/>
        <v>0</v>
      </c>
      <c r="L95" s="180">
        <f t="shared" si="0"/>
        <v>-65121</v>
      </c>
      <c r="M95" s="180">
        <f t="shared" si="0"/>
        <v>0</v>
      </c>
      <c r="N95" s="180">
        <f t="shared" si="0"/>
        <v>131098</v>
      </c>
      <c r="R95" s="230">
        <f>N95-PL!F18</f>
        <v>0</v>
      </c>
    </row>
    <row r="96" spans="1:35" ht="14.45" customHeight="1" x14ac:dyDescent="0.2">
      <c r="A96" s="3"/>
      <c r="B96" s="3"/>
      <c r="C96" s="175" t="s">
        <v>111</v>
      </c>
      <c r="D96" s="175"/>
      <c r="E96" s="16"/>
      <c r="F96" s="16"/>
      <c r="G96" s="175"/>
      <c r="H96" s="181">
        <f>H128-(31512)</f>
        <v>10091</v>
      </c>
      <c r="I96" s="180"/>
      <c r="J96" s="181">
        <v>0</v>
      </c>
      <c r="K96" s="180"/>
      <c r="L96" s="181">
        <f>L128-(-24473)</f>
        <v>-7401</v>
      </c>
      <c r="M96" s="180"/>
      <c r="N96" s="181">
        <f>SUM(H96:L96)</f>
        <v>2690</v>
      </c>
      <c r="R96" s="230">
        <f>N96-PL!F24</f>
        <v>0</v>
      </c>
    </row>
    <row r="97" spans="1:18" ht="14.45" customHeight="1" x14ac:dyDescent="0.2">
      <c r="A97" s="3"/>
      <c r="B97" s="3"/>
      <c r="C97" s="82"/>
      <c r="D97" s="82"/>
      <c r="E97" s="82"/>
      <c r="F97" s="16"/>
      <c r="G97" s="16"/>
      <c r="H97" s="180">
        <f>SUM(H95:H96)</f>
        <v>194336</v>
      </c>
      <c r="I97" s="180">
        <f t="shared" ref="I97:N97" si="1">SUM(I95:I96)</f>
        <v>0</v>
      </c>
      <c r="J97" s="180">
        <f t="shared" si="1"/>
        <v>11974</v>
      </c>
      <c r="K97" s="180">
        <f t="shared" si="1"/>
        <v>0</v>
      </c>
      <c r="L97" s="180">
        <f t="shared" si="1"/>
        <v>-72522</v>
      </c>
      <c r="M97" s="180">
        <f t="shared" si="1"/>
        <v>0</v>
      </c>
      <c r="N97" s="180">
        <f t="shared" si="1"/>
        <v>133788</v>
      </c>
    </row>
    <row r="98" spans="1:18" ht="14.45" customHeight="1" x14ac:dyDescent="0.2">
      <c r="A98" s="3"/>
      <c r="B98" s="3"/>
      <c r="C98" s="175" t="s">
        <v>170</v>
      </c>
      <c r="D98" s="175"/>
      <c r="E98" s="16"/>
      <c r="F98" s="16"/>
      <c r="G98" s="175"/>
      <c r="H98" s="181">
        <f>H130-(-147383)</f>
        <v>-73144</v>
      </c>
      <c r="I98" s="180"/>
      <c r="J98" s="181">
        <f>J130-(-16817)</f>
        <v>-9087</v>
      </c>
      <c r="K98" s="180"/>
      <c r="L98" s="181">
        <f>L130-7951-1</f>
        <v>3106</v>
      </c>
      <c r="M98" s="180"/>
      <c r="N98" s="181">
        <f>SUM(H98:M98)</f>
        <v>-79125</v>
      </c>
      <c r="R98" s="230"/>
    </row>
    <row r="99" spans="1:18" ht="14.45" customHeight="1" x14ac:dyDescent="0.2">
      <c r="A99" s="3"/>
      <c r="B99" s="3"/>
      <c r="C99" s="279" t="s">
        <v>165</v>
      </c>
      <c r="D99" s="279"/>
      <c r="E99" s="279"/>
      <c r="F99" s="16"/>
      <c r="G99" s="16"/>
      <c r="H99" s="180">
        <f>SUM(H97:H98)</f>
        <v>121192</v>
      </c>
      <c r="I99" s="180">
        <f t="shared" ref="I99:N99" si="2">SUM(I97:I98)</f>
        <v>0</v>
      </c>
      <c r="J99" s="180">
        <f t="shared" si="2"/>
        <v>2887</v>
      </c>
      <c r="K99" s="180">
        <f t="shared" si="2"/>
        <v>0</v>
      </c>
      <c r="L99" s="180">
        <f t="shared" si="2"/>
        <v>-69416</v>
      </c>
      <c r="M99" s="180">
        <f t="shared" si="2"/>
        <v>0</v>
      </c>
      <c r="N99" s="180">
        <f t="shared" si="2"/>
        <v>54663</v>
      </c>
    </row>
    <row r="100" spans="1:18" ht="14.45" customHeight="1" x14ac:dyDescent="0.2">
      <c r="A100" s="3"/>
      <c r="B100" s="3"/>
      <c r="C100" s="279" t="s">
        <v>171</v>
      </c>
      <c r="D100" s="279"/>
      <c r="E100" s="279"/>
      <c r="F100" s="16"/>
      <c r="G100" s="16"/>
      <c r="H100" s="180">
        <f>H132-(-15534)</f>
        <v>-6560</v>
      </c>
      <c r="I100" s="180"/>
      <c r="J100" s="180">
        <f>J132-(-4185)</f>
        <v>-984</v>
      </c>
      <c r="K100" s="180"/>
      <c r="L100" s="180">
        <f>L132-6097+1</f>
        <v>3375</v>
      </c>
      <c r="M100" s="180"/>
      <c r="N100" s="180">
        <f>SUM(H100:M100)</f>
        <v>-4169</v>
      </c>
    </row>
    <row r="101" spans="1:18" ht="14.45" customHeight="1" x14ac:dyDescent="0.2">
      <c r="A101" s="3"/>
      <c r="B101" s="3"/>
      <c r="C101" s="82" t="s">
        <v>126</v>
      </c>
      <c r="D101" s="82"/>
      <c r="E101" s="82"/>
      <c r="F101" s="16"/>
      <c r="G101" s="16"/>
      <c r="H101" s="180">
        <f>H133-(-17286)</f>
        <v>-5974</v>
      </c>
      <c r="I101" s="180"/>
      <c r="J101" s="180">
        <v>0</v>
      </c>
      <c r="K101" s="180"/>
      <c r="L101" s="180">
        <f>L133-10813</f>
        <v>4070</v>
      </c>
      <c r="M101" s="180"/>
      <c r="N101" s="180">
        <f>SUM(H101:M101)</f>
        <v>-1904</v>
      </c>
      <c r="R101" s="230">
        <f>N101-PL!F32</f>
        <v>0</v>
      </c>
    </row>
    <row r="102" spans="1:18" ht="14.45" customHeight="1" thickBot="1" x14ac:dyDescent="0.25">
      <c r="A102" s="3"/>
      <c r="B102" s="3"/>
      <c r="C102" s="178" t="s">
        <v>125</v>
      </c>
      <c r="D102" s="177"/>
      <c r="E102" s="16"/>
      <c r="F102" s="16"/>
      <c r="G102" s="177"/>
      <c r="H102" s="182">
        <f>SUM(H99:H101)</f>
        <v>108658</v>
      </c>
      <c r="I102" s="180">
        <f t="shared" ref="I102:N102" si="3">SUM(I99:I101)</f>
        <v>0</v>
      </c>
      <c r="J102" s="182">
        <f t="shared" si="3"/>
        <v>1903</v>
      </c>
      <c r="K102" s="180">
        <f t="shared" si="3"/>
        <v>0</v>
      </c>
      <c r="L102" s="182">
        <f t="shared" si="3"/>
        <v>-61971</v>
      </c>
      <c r="M102" s="180">
        <f t="shared" si="3"/>
        <v>0</v>
      </c>
      <c r="N102" s="182">
        <f t="shared" si="3"/>
        <v>48590</v>
      </c>
      <c r="R102" s="230">
        <f>N102-PL!F34</f>
        <v>0</v>
      </c>
    </row>
    <row r="103" spans="1:18" ht="14.45" customHeight="1" x14ac:dyDescent="0.2">
      <c r="A103" s="3"/>
      <c r="B103" s="3"/>
      <c r="C103" s="207"/>
      <c r="D103" s="16"/>
      <c r="E103" s="16"/>
      <c r="F103" s="16"/>
      <c r="G103" s="16"/>
      <c r="H103" s="180"/>
      <c r="I103" s="180"/>
      <c r="J103" s="180"/>
      <c r="K103" s="180"/>
      <c r="L103" s="180"/>
      <c r="M103" s="180"/>
      <c r="N103" s="180"/>
      <c r="R103" s="230"/>
    </row>
    <row r="104" spans="1:18" ht="14.45" customHeight="1" x14ac:dyDescent="0.2">
      <c r="A104" s="3"/>
      <c r="B104" s="3"/>
      <c r="C104" s="15"/>
      <c r="D104" s="15"/>
      <c r="E104" s="15"/>
      <c r="F104" s="16"/>
      <c r="G104" s="16"/>
      <c r="H104" s="16"/>
      <c r="I104" s="16"/>
      <c r="J104" s="16"/>
      <c r="K104" s="16"/>
      <c r="L104" s="16"/>
      <c r="M104" s="16"/>
      <c r="N104" s="16"/>
    </row>
    <row r="105" spans="1:18" ht="27" customHeight="1" thickBot="1" x14ac:dyDescent="0.25">
      <c r="A105" s="3"/>
      <c r="B105" s="3"/>
      <c r="C105" s="172"/>
      <c r="D105" s="172"/>
      <c r="E105" s="207"/>
      <c r="F105" s="21"/>
      <c r="G105" s="173"/>
      <c r="H105" s="174" t="s">
        <v>159</v>
      </c>
      <c r="I105" s="16"/>
      <c r="J105" s="179" t="s">
        <v>169</v>
      </c>
      <c r="K105" s="16"/>
      <c r="L105" s="174" t="s">
        <v>160</v>
      </c>
      <c r="M105" s="16"/>
      <c r="N105" s="174" t="s">
        <v>161</v>
      </c>
    </row>
    <row r="106" spans="1:18" ht="14.45" customHeight="1" x14ac:dyDescent="0.2">
      <c r="A106" s="3"/>
      <c r="B106" s="3"/>
      <c r="C106" s="15" t="s">
        <v>261</v>
      </c>
      <c r="D106" s="15"/>
      <c r="E106" s="15"/>
      <c r="F106" s="16"/>
      <c r="G106" s="16"/>
      <c r="H106" s="16" t="s">
        <v>3</v>
      </c>
      <c r="I106" s="16"/>
      <c r="J106" s="16" t="s">
        <v>3</v>
      </c>
      <c r="K106" s="16"/>
      <c r="L106" s="16" t="s">
        <v>3</v>
      </c>
      <c r="M106" s="16"/>
      <c r="N106" s="16" t="s">
        <v>3</v>
      </c>
    </row>
    <row r="107" spans="1:18" ht="14.45" customHeight="1" x14ac:dyDescent="0.2">
      <c r="A107" s="3"/>
      <c r="B107" s="3"/>
      <c r="C107" s="15" t="s">
        <v>296</v>
      </c>
      <c r="D107" s="15"/>
      <c r="E107" s="15"/>
      <c r="F107" s="16"/>
      <c r="G107" s="16"/>
      <c r="H107" s="16"/>
      <c r="I107" s="16"/>
      <c r="J107" s="16"/>
      <c r="K107" s="16"/>
      <c r="L107" s="16"/>
      <c r="M107" s="16"/>
      <c r="N107" s="16"/>
    </row>
    <row r="108" spans="1:18" ht="14.45" customHeight="1" x14ac:dyDescent="0.2">
      <c r="A108" s="3"/>
      <c r="B108" s="3"/>
      <c r="C108" s="15"/>
      <c r="D108" s="15"/>
      <c r="E108" s="15"/>
      <c r="F108" s="16"/>
      <c r="G108" s="16"/>
      <c r="H108" s="16"/>
      <c r="I108" s="16"/>
      <c r="J108" s="16"/>
      <c r="K108" s="16"/>
      <c r="L108" s="16"/>
      <c r="M108" s="16"/>
      <c r="N108" s="16"/>
    </row>
    <row r="109" spans="1:18" ht="14.45" customHeight="1" x14ac:dyDescent="0.2">
      <c r="A109" s="3"/>
      <c r="B109" s="3"/>
      <c r="C109" s="82" t="s">
        <v>162</v>
      </c>
      <c r="D109" s="15"/>
      <c r="E109" s="15"/>
      <c r="F109" s="16"/>
      <c r="G109" s="16"/>
      <c r="H109" s="180">
        <v>120009</v>
      </c>
      <c r="I109" s="180"/>
      <c r="J109" s="180">
        <v>8522</v>
      </c>
      <c r="K109" s="180"/>
      <c r="L109" s="180">
        <v>0</v>
      </c>
      <c r="M109" s="180"/>
      <c r="N109" s="180">
        <f>SUM(H109:L109)</f>
        <v>128531</v>
      </c>
      <c r="R109" s="230">
        <f>N109-PL!H18</f>
        <v>0</v>
      </c>
    </row>
    <row r="110" spans="1:18" ht="14.45" customHeight="1" x14ac:dyDescent="0.2">
      <c r="A110" s="3"/>
      <c r="B110" s="3"/>
      <c r="C110" s="175" t="s">
        <v>163</v>
      </c>
      <c r="D110" s="176"/>
      <c r="E110" s="207"/>
      <c r="F110" s="16"/>
      <c r="G110" s="175"/>
      <c r="H110" s="181">
        <v>40515</v>
      </c>
      <c r="I110" s="180"/>
      <c r="J110" s="181">
        <v>3095</v>
      </c>
      <c r="K110" s="180"/>
      <c r="L110" s="181">
        <v>-43610</v>
      </c>
      <c r="M110" s="180"/>
      <c r="N110" s="181">
        <f>SUM(H110:L110)</f>
        <v>0</v>
      </c>
    </row>
    <row r="111" spans="1:18" ht="14.45" customHeight="1" x14ac:dyDescent="0.2">
      <c r="A111" s="3"/>
      <c r="B111" s="3"/>
      <c r="C111" s="82" t="s">
        <v>164</v>
      </c>
      <c r="D111" s="15"/>
      <c r="E111" s="15"/>
      <c r="F111" s="16"/>
      <c r="G111" s="16"/>
      <c r="H111" s="180">
        <f>SUM(H109:H110)</f>
        <v>160524</v>
      </c>
      <c r="I111" s="180">
        <f t="shared" ref="I111:N111" si="4">SUM(I109:I110)</f>
        <v>0</v>
      </c>
      <c r="J111" s="180">
        <f t="shared" si="4"/>
        <v>11617</v>
      </c>
      <c r="K111" s="180">
        <f t="shared" si="4"/>
        <v>0</v>
      </c>
      <c r="L111" s="180">
        <f t="shared" si="4"/>
        <v>-43610</v>
      </c>
      <c r="M111" s="180">
        <f t="shared" si="4"/>
        <v>0</v>
      </c>
      <c r="N111" s="180">
        <f t="shared" si="4"/>
        <v>128531</v>
      </c>
      <c r="R111" s="230">
        <f>PL!H18-'Notes(Pursuant to FRS 134'!N111</f>
        <v>0</v>
      </c>
    </row>
    <row r="112" spans="1:18" ht="14.45" customHeight="1" x14ac:dyDescent="0.2">
      <c r="A112" s="3"/>
      <c r="B112" s="3"/>
      <c r="C112" s="175" t="s">
        <v>111</v>
      </c>
      <c r="D112" s="175"/>
      <c r="E112" s="16"/>
      <c r="F112" s="16"/>
      <c r="G112" s="175"/>
      <c r="H112" s="181">
        <v>16941</v>
      </c>
      <c r="I112" s="180"/>
      <c r="J112" s="181">
        <v>0</v>
      </c>
      <c r="K112" s="180"/>
      <c r="L112" s="181">
        <v>-15144</v>
      </c>
      <c r="M112" s="180"/>
      <c r="N112" s="181">
        <f>SUM(H112:L112)</f>
        <v>1797</v>
      </c>
      <c r="R112" s="230">
        <f>N112-PL!H24</f>
        <v>0</v>
      </c>
    </row>
    <row r="113" spans="1:18" ht="14.45" customHeight="1" x14ac:dyDescent="0.2">
      <c r="A113" s="3"/>
      <c r="B113" s="3"/>
      <c r="C113" s="82"/>
      <c r="D113" s="82"/>
      <c r="E113" s="82"/>
      <c r="F113" s="16"/>
      <c r="G113" s="16"/>
      <c r="H113" s="180">
        <f>SUM(H111:H112)</f>
        <v>177465</v>
      </c>
      <c r="I113" s="180">
        <f t="shared" ref="I113:N113" si="5">SUM(I111:I112)</f>
        <v>0</v>
      </c>
      <c r="J113" s="180">
        <f t="shared" si="5"/>
        <v>11617</v>
      </c>
      <c r="K113" s="180">
        <f t="shared" si="5"/>
        <v>0</v>
      </c>
      <c r="L113" s="180">
        <f t="shared" si="5"/>
        <v>-58754</v>
      </c>
      <c r="M113" s="180">
        <f t="shared" si="5"/>
        <v>0</v>
      </c>
      <c r="N113" s="180">
        <f t="shared" si="5"/>
        <v>130328</v>
      </c>
    </row>
    <row r="114" spans="1:18" ht="14.45" customHeight="1" x14ac:dyDescent="0.2">
      <c r="A114" s="3"/>
      <c r="B114" s="3"/>
      <c r="C114" s="175" t="s">
        <v>170</v>
      </c>
      <c r="D114" s="175"/>
      <c r="E114" s="16"/>
      <c r="F114" s="16"/>
      <c r="G114" s="175"/>
      <c r="H114" s="181">
        <v>-49948</v>
      </c>
      <c r="I114" s="180"/>
      <c r="J114" s="181">
        <v>-6014</v>
      </c>
      <c r="K114" s="180"/>
      <c r="L114" s="181">
        <v>3461</v>
      </c>
      <c r="M114" s="180"/>
      <c r="N114" s="220">
        <f>SUM(H114:M114)</f>
        <v>-52501</v>
      </c>
    </row>
    <row r="115" spans="1:18" ht="14.45" customHeight="1" x14ac:dyDescent="0.2">
      <c r="A115" s="3"/>
      <c r="B115" s="3"/>
      <c r="C115" s="82" t="s">
        <v>165</v>
      </c>
      <c r="D115" s="82"/>
      <c r="E115" s="82"/>
      <c r="F115" s="16"/>
      <c r="G115" s="16"/>
      <c r="H115" s="180">
        <f>SUM(H113:H114)</f>
        <v>127517</v>
      </c>
      <c r="I115" s="180">
        <f t="shared" ref="I115:N115" si="6">SUM(I113:I114)</f>
        <v>0</v>
      </c>
      <c r="J115" s="180">
        <f t="shared" si="6"/>
        <v>5603</v>
      </c>
      <c r="K115" s="180">
        <f t="shared" si="6"/>
        <v>0</v>
      </c>
      <c r="L115" s="180">
        <f t="shared" si="6"/>
        <v>-55293</v>
      </c>
      <c r="M115" s="180">
        <f t="shared" si="6"/>
        <v>0</v>
      </c>
      <c r="N115" s="221">
        <f t="shared" si="6"/>
        <v>77827</v>
      </c>
    </row>
    <row r="116" spans="1:18" ht="14.45" customHeight="1" x14ac:dyDescent="0.2">
      <c r="A116" s="3"/>
      <c r="B116" s="3"/>
      <c r="C116" s="82" t="s">
        <v>171</v>
      </c>
      <c r="D116" s="82"/>
      <c r="E116" s="82"/>
      <c r="F116" s="16"/>
      <c r="G116" s="16"/>
      <c r="H116" s="180">
        <v>-4509</v>
      </c>
      <c r="I116" s="180"/>
      <c r="J116" s="180">
        <v>-3314</v>
      </c>
      <c r="K116" s="180"/>
      <c r="L116" s="180">
        <v>2480</v>
      </c>
      <c r="M116" s="180"/>
      <c r="N116" s="221">
        <f>SUM(H116:M116)</f>
        <v>-5343</v>
      </c>
    </row>
    <row r="117" spans="1:18" ht="14.45" customHeight="1" x14ac:dyDescent="0.2">
      <c r="A117" s="3"/>
      <c r="B117" s="3"/>
      <c r="C117" s="82" t="s">
        <v>126</v>
      </c>
      <c r="D117" s="82"/>
      <c r="E117" s="82"/>
      <c r="F117" s="16"/>
      <c r="G117" s="16"/>
      <c r="H117" s="180">
        <v>-3278</v>
      </c>
      <c r="I117" s="180"/>
      <c r="J117" s="180">
        <v>0</v>
      </c>
      <c r="K117" s="180"/>
      <c r="L117" s="180">
        <v>945</v>
      </c>
      <c r="M117" s="180"/>
      <c r="N117" s="180">
        <f>SUM(H117:M117)</f>
        <v>-2333</v>
      </c>
      <c r="R117" s="230">
        <f>N117-PL!H32</f>
        <v>0</v>
      </c>
    </row>
    <row r="118" spans="1:18" ht="14.45" customHeight="1" thickBot="1" x14ac:dyDescent="0.25">
      <c r="A118" s="3"/>
      <c r="B118" s="3"/>
      <c r="C118" s="178" t="s">
        <v>125</v>
      </c>
      <c r="D118" s="177"/>
      <c r="E118" s="16"/>
      <c r="F118" s="16"/>
      <c r="G118" s="177"/>
      <c r="H118" s="182">
        <f>SUM(H115:H117)</f>
        <v>119730</v>
      </c>
      <c r="I118" s="180">
        <f t="shared" ref="I118:N118" si="7">SUM(I115:I117)</f>
        <v>0</v>
      </c>
      <c r="J118" s="182">
        <f t="shared" si="7"/>
        <v>2289</v>
      </c>
      <c r="K118" s="180">
        <f t="shared" si="7"/>
        <v>0</v>
      </c>
      <c r="L118" s="182">
        <f t="shared" si="7"/>
        <v>-51868</v>
      </c>
      <c r="M118" s="180">
        <f t="shared" si="7"/>
        <v>0</v>
      </c>
      <c r="N118" s="182">
        <f t="shared" si="7"/>
        <v>70151</v>
      </c>
      <c r="R118" s="230">
        <f>N118-PL!H34</f>
        <v>0</v>
      </c>
    </row>
    <row r="119" spans="1:18" ht="14.45" customHeight="1" x14ac:dyDescent="0.2">
      <c r="A119" s="3"/>
      <c r="B119" s="3"/>
      <c r="C119" s="15"/>
      <c r="D119" s="15"/>
      <c r="E119" s="15"/>
      <c r="F119" s="16"/>
      <c r="G119" s="16"/>
      <c r="H119" s="16"/>
      <c r="I119" s="16"/>
      <c r="J119" s="16"/>
      <c r="K119" s="16"/>
      <c r="L119" s="16"/>
      <c r="M119" s="16"/>
      <c r="N119" s="16"/>
    </row>
    <row r="120" spans="1:18" ht="14.45" customHeight="1" x14ac:dyDescent="0.2">
      <c r="A120" s="3"/>
      <c r="B120" s="3"/>
      <c r="C120" s="15"/>
      <c r="D120" s="15"/>
      <c r="E120" s="15"/>
      <c r="F120" s="16"/>
      <c r="G120" s="16"/>
      <c r="H120" s="16"/>
      <c r="I120" s="16"/>
      <c r="J120" s="16"/>
      <c r="K120" s="16"/>
      <c r="L120" s="16"/>
      <c r="M120" s="16"/>
      <c r="N120" s="16"/>
    </row>
    <row r="121" spans="1:18" ht="29.25" customHeight="1" thickBot="1" x14ac:dyDescent="0.25">
      <c r="A121" s="3"/>
      <c r="B121" s="3"/>
      <c r="C121" s="172"/>
      <c r="D121" s="172"/>
      <c r="E121" s="207"/>
      <c r="F121" s="21"/>
      <c r="G121" s="173"/>
      <c r="H121" s="174" t="s">
        <v>159</v>
      </c>
      <c r="I121" s="16"/>
      <c r="J121" s="179" t="s">
        <v>169</v>
      </c>
      <c r="K121" s="16"/>
      <c r="L121" s="174" t="s">
        <v>160</v>
      </c>
      <c r="M121" s="16"/>
      <c r="N121" s="174" t="s">
        <v>161</v>
      </c>
    </row>
    <row r="122" spans="1:18" ht="14.45" customHeight="1" x14ac:dyDescent="0.2">
      <c r="A122" s="3"/>
      <c r="B122" s="3"/>
      <c r="C122" s="15" t="s">
        <v>297</v>
      </c>
      <c r="D122" s="15"/>
      <c r="E122" s="15"/>
      <c r="F122" s="16"/>
      <c r="G122" s="16"/>
      <c r="H122" s="16" t="s">
        <v>3</v>
      </c>
      <c r="I122" s="16"/>
      <c r="J122" s="16" t="s">
        <v>3</v>
      </c>
      <c r="K122" s="16"/>
      <c r="L122" s="16" t="s">
        <v>3</v>
      </c>
      <c r="M122" s="16"/>
      <c r="N122" s="16" t="s">
        <v>3</v>
      </c>
    </row>
    <row r="123" spans="1:18" ht="14.45" customHeight="1" x14ac:dyDescent="0.2">
      <c r="A123" s="3"/>
      <c r="B123" s="3"/>
      <c r="C123" s="15" t="s">
        <v>307</v>
      </c>
      <c r="D123" s="15"/>
      <c r="E123" s="15"/>
      <c r="F123" s="16"/>
      <c r="G123" s="16"/>
      <c r="H123" s="16"/>
      <c r="I123" s="16"/>
      <c r="J123" s="16"/>
      <c r="K123" s="16"/>
      <c r="L123" s="16"/>
      <c r="M123" s="16"/>
      <c r="N123" s="16"/>
    </row>
    <row r="124" spans="1:18" ht="14.45" customHeight="1" x14ac:dyDescent="0.2">
      <c r="A124" s="3"/>
      <c r="B124" s="3"/>
      <c r="C124" s="15"/>
      <c r="D124" s="15"/>
      <c r="E124" s="15"/>
      <c r="F124" s="16"/>
      <c r="G124" s="16"/>
      <c r="H124" s="16"/>
      <c r="I124" s="16"/>
      <c r="J124" s="16"/>
      <c r="K124" s="16"/>
      <c r="L124" s="16"/>
      <c r="M124" s="16"/>
      <c r="N124" s="16"/>
    </row>
    <row r="125" spans="1:18" ht="14.45" customHeight="1" x14ac:dyDescent="0.2">
      <c r="A125" s="3"/>
      <c r="B125" s="3"/>
      <c r="C125" s="82" t="s">
        <v>162</v>
      </c>
      <c r="D125" s="15"/>
      <c r="E125" s="15"/>
      <c r="F125" s="16"/>
      <c r="G125" s="16"/>
      <c r="H125" s="180">
        <v>409001</v>
      </c>
      <c r="I125" s="180"/>
      <c r="J125" s="180">
        <v>25834</v>
      </c>
      <c r="K125" s="180"/>
      <c r="L125" s="180">
        <v>0</v>
      </c>
      <c r="M125" s="180"/>
      <c r="N125" s="180">
        <f>SUM(H125:L125)</f>
        <v>434835</v>
      </c>
      <c r="R125" s="230"/>
    </row>
    <row r="126" spans="1:18" ht="14.45" customHeight="1" x14ac:dyDescent="0.2">
      <c r="A126" s="3"/>
      <c r="B126" s="3"/>
      <c r="C126" s="175" t="s">
        <v>163</v>
      </c>
      <c r="D126" s="176"/>
      <c r="E126" s="207"/>
      <c r="F126" s="16"/>
      <c r="G126" s="175"/>
      <c r="H126" s="181">
        <f>19881+62814</f>
        <v>82695</v>
      </c>
      <c r="I126" s="180"/>
      <c r="J126" s="181">
        <v>12507</v>
      </c>
      <c r="K126" s="180"/>
      <c r="L126" s="181">
        <f>-32388-62814</f>
        <v>-95202</v>
      </c>
      <c r="M126" s="180"/>
      <c r="N126" s="181">
        <f>SUM(H126:L126)</f>
        <v>0</v>
      </c>
    </row>
    <row r="127" spans="1:18" ht="14.45" customHeight="1" x14ac:dyDescent="0.2">
      <c r="A127" s="3"/>
      <c r="B127" s="3"/>
      <c r="C127" s="82" t="s">
        <v>164</v>
      </c>
      <c r="D127" s="15"/>
      <c r="E127" s="15"/>
      <c r="F127" s="16"/>
      <c r="G127" s="16"/>
      <c r="H127" s="180">
        <f>SUM(H125:H126)</f>
        <v>491696</v>
      </c>
      <c r="I127" s="180">
        <f t="shared" ref="I127:N127" si="8">SUM(I125:I126)</f>
        <v>0</v>
      </c>
      <c r="J127" s="180">
        <f t="shared" si="8"/>
        <v>38341</v>
      </c>
      <c r="K127" s="180">
        <f t="shared" si="8"/>
        <v>0</v>
      </c>
      <c r="L127" s="180">
        <f t="shared" si="8"/>
        <v>-95202</v>
      </c>
      <c r="M127" s="180">
        <f t="shared" si="8"/>
        <v>0</v>
      </c>
      <c r="N127" s="180">
        <f t="shared" si="8"/>
        <v>434835</v>
      </c>
      <c r="R127" s="230">
        <f>N127-PL!J18</f>
        <v>0</v>
      </c>
    </row>
    <row r="128" spans="1:18" ht="14.45" customHeight="1" x14ac:dyDescent="0.2">
      <c r="A128" s="3"/>
      <c r="B128" s="3"/>
      <c r="C128" s="175" t="s">
        <v>111</v>
      </c>
      <c r="D128" s="175"/>
      <c r="E128" s="16"/>
      <c r="F128" s="16"/>
      <c r="G128" s="175"/>
      <c r="H128" s="181">
        <f>7959+33620+24</f>
        <v>41603</v>
      </c>
      <c r="I128" s="180"/>
      <c r="J128" s="181">
        <v>0</v>
      </c>
      <c r="K128" s="180"/>
      <c r="L128" s="181">
        <f>-3840-28034</f>
        <v>-31874</v>
      </c>
      <c r="M128" s="180"/>
      <c r="N128" s="181">
        <f>SUM(H128:L128)</f>
        <v>9729</v>
      </c>
      <c r="R128" s="230">
        <f>N128-PL!J24</f>
        <v>0</v>
      </c>
    </row>
    <row r="129" spans="1:18" ht="14.45" customHeight="1" x14ac:dyDescent="0.2">
      <c r="A129" s="3"/>
      <c r="B129" s="3"/>
      <c r="C129" s="82"/>
      <c r="D129" s="82"/>
      <c r="E129" s="82"/>
      <c r="F129" s="16"/>
      <c r="G129" s="16"/>
      <c r="H129" s="180">
        <f>SUM(H127:H128)</f>
        <v>533299</v>
      </c>
      <c r="I129" s="180">
        <f t="shared" ref="I129:N129" si="9">SUM(I127:I128)</f>
        <v>0</v>
      </c>
      <c r="J129" s="180">
        <f t="shared" si="9"/>
        <v>38341</v>
      </c>
      <c r="K129" s="180">
        <f t="shared" si="9"/>
        <v>0</v>
      </c>
      <c r="L129" s="180">
        <f t="shared" si="9"/>
        <v>-127076</v>
      </c>
      <c r="M129" s="180">
        <f t="shared" si="9"/>
        <v>0</v>
      </c>
      <c r="N129" s="180">
        <f t="shared" si="9"/>
        <v>444564</v>
      </c>
    </row>
    <row r="130" spans="1:18" ht="14.45" customHeight="1" x14ac:dyDescent="0.2">
      <c r="A130" s="3"/>
      <c r="B130" s="3"/>
      <c r="C130" s="175" t="s">
        <v>170</v>
      </c>
      <c r="D130" s="175"/>
      <c r="E130" s="16"/>
      <c r="F130" s="16"/>
      <c r="G130" s="175"/>
      <c r="H130" s="181">
        <f>-220527</f>
        <v>-220527</v>
      </c>
      <c r="I130" s="180"/>
      <c r="J130" s="181">
        <v>-25904</v>
      </c>
      <c r="K130" s="180"/>
      <c r="L130" s="181">
        <f>11059-1</f>
        <v>11058</v>
      </c>
      <c r="M130" s="180"/>
      <c r="N130" s="181">
        <f>SUM(H130:M130)</f>
        <v>-235373</v>
      </c>
    </row>
    <row r="131" spans="1:18" ht="14.45" customHeight="1" x14ac:dyDescent="0.2">
      <c r="A131" s="3"/>
      <c r="B131" s="3"/>
      <c r="C131" s="82" t="s">
        <v>165</v>
      </c>
      <c r="D131" s="82"/>
      <c r="E131" s="82"/>
      <c r="F131" s="16"/>
      <c r="G131" s="16"/>
      <c r="H131" s="180">
        <f>SUM(H129:H130)</f>
        <v>312772</v>
      </c>
      <c r="I131" s="180">
        <f t="shared" ref="I131:N131" si="10">SUM(I129:I130)</f>
        <v>0</v>
      </c>
      <c r="J131" s="180">
        <f t="shared" si="10"/>
        <v>12437</v>
      </c>
      <c r="K131" s="180">
        <f t="shared" si="10"/>
        <v>0</v>
      </c>
      <c r="L131" s="180">
        <f t="shared" si="10"/>
        <v>-116018</v>
      </c>
      <c r="M131" s="180">
        <f t="shared" si="10"/>
        <v>0</v>
      </c>
      <c r="N131" s="180">
        <f t="shared" si="10"/>
        <v>209191</v>
      </c>
    </row>
    <row r="132" spans="1:18" ht="14.45" customHeight="1" x14ac:dyDescent="0.2">
      <c r="A132" s="3"/>
      <c r="B132" s="3"/>
      <c r="C132" s="279" t="s">
        <v>171</v>
      </c>
      <c r="D132" s="279"/>
      <c r="E132" s="279"/>
      <c r="F132" s="16"/>
      <c r="G132" s="16"/>
      <c r="H132" s="180">
        <f>-17284-4423-387</f>
        <v>-22094</v>
      </c>
      <c r="I132" s="180"/>
      <c r="J132" s="180">
        <f>-4220-927-22</f>
        <v>-5169</v>
      </c>
      <c r="K132" s="180"/>
      <c r="L132" s="180">
        <f>9470+1</f>
        <v>9471</v>
      </c>
      <c r="M132" s="180"/>
      <c r="N132" s="180">
        <f>SUM(H132:M132)</f>
        <v>-17792</v>
      </c>
    </row>
    <row r="133" spans="1:18" ht="14.45" customHeight="1" x14ac:dyDescent="0.2">
      <c r="A133" s="3"/>
      <c r="B133" s="3"/>
      <c r="C133" s="82" t="s">
        <v>126</v>
      </c>
      <c r="D133" s="82"/>
      <c r="E133" s="82"/>
      <c r="F133" s="16"/>
      <c r="G133" s="16"/>
      <c r="H133" s="180">
        <v>-23260</v>
      </c>
      <c r="I133" s="180"/>
      <c r="J133" s="180">
        <v>0</v>
      </c>
      <c r="K133" s="180"/>
      <c r="L133" s="180">
        <v>14883</v>
      </c>
      <c r="M133" s="180"/>
      <c r="N133" s="180">
        <f>SUM(H133:M133)</f>
        <v>-8377</v>
      </c>
      <c r="R133" s="230">
        <f>N133-PL!J32</f>
        <v>0</v>
      </c>
    </row>
    <row r="134" spans="1:18" ht="14.45" customHeight="1" thickBot="1" x14ac:dyDescent="0.25">
      <c r="A134" s="3"/>
      <c r="B134" s="3"/>
      <c r="C134" s="178" t="s">
        <v>125</v>
      </c>
      <c r="D134" s="177"/>
      <c r="E134" s="16"/>
      <c r="F134" s="16"/>
      <c r="G134" s="177"/>
      <c r="H134" s="182">
        <f>SUM(H131:H133)</f>
        <v>267418</v>
      </c>
      <c r="I134" s="180">
        <f t="shared" ref="I134:N134" si="11">SUM(I131:I133)</f>
        <v>0</v>
      </c>
      <c r="J134" s="182">
        <f t="shared" si="11"/>
        <v>7268</v>
      </c>
      <c r="K134" s="180">
        <f t="shared" si="11"/>
        <v>0</v>
      </c>
      <c r="L134" s="182">
        <f t="shared" si="11"/>
        <v>-91664</v>
      </c>
      <c r="M134" s="180">
        <f t="shared" si="11"/>
        <v>0</v>
      </c>
      <c r="N134" s="182">
        <f t="shared" si="11"/>
        <v>183022</v>
      </c>
      <c r="R134" s="230">
        <f>N134-PL!J34</f>
        <v>0</v>
      </c>
    </row>
    <row r="135" spans="1:18" ht="14.45" customHeight="1" x14ac:dyDescent="0.2">
      <c r="A135" s="3"/>
      <c r="B135" s="3"/>
      <c r="C135" s="15"/>
      <c r="D135" s="15"/>
      <c r="E135" s="15"/>
      <c r="F135" s="16"/>
      <c r="G135" s="16"/>
      <c r="H135" s="16"/>
      <c r="I135" s="16"/>
      <c r="J135" s="16"/>
      <c r="K135" s="16"/>
      <c r="L135" s="16"/>
      <c r="M135" s="16"/>
      <c r="N135" s="16"/>
    </row>
    <row r="136" spans="1:18" ht="14.45" customHeight="1" x14ac:dyDescent="0.2">
      <c r="A136" s="3"/>
      <c r="B136" s="3"/>
      <c r="C136" s="15" t="s">
        <v>297</v>
      </c>
      <c r="D136" s="15"/>
      <c r="E136" s="15"/>
      <c r="F136" s="16"/>
      <c r="G136" s="16"/>
      <c r="H136" s="16"/>
      <c r="I136" s="16"/>
      <c r="J136" s="16"/>
      <c r="K136" s="16"/>
      <c r="L136" s="16"/>
      <c r="M136" s="16"/>
      <c r="N136" s="16"/>
    </row>
    <row r="137" spans="1:18" ht="14.45" customHeight="1" x14ac:dyDescent="0.2">
      <c r="A137" s="3"/>
      <c r="B137" s="3"/>
      <c r="C137" s="15" t="s">
        <v>296</v>
      </c>
      <c r="D137" s="15"/>
      <c r="E137" s="15"/>
      <c r="F137" s="16"/>
      <c r="G137" s="16"/>
      <c r="H137" s="16"/>
      <c r="I137" s="16"/>
      <c r="J137" s="16"/>
      <c r="K137" s="16"/>
      <c r="L137" s="16"/>
      <c r="M137" s="16"/>
      <c r="N137" s="16"/>
    </row>
    <row r="138" spans="1:18" ht="14.45" customHeight="1" x14ac:dyDescent="0.2">
      <c r="A138" s="3"/>
      <c r="B138" s="3"/>
      <c r="C138" s="15"/>
      <c r="D138" s="15"/>
      <c r="E138" s="15"/>
      <c r="F138" s="16"/>
      <c r="G138" s="16"/>
      <c r="H138" s="16"/>
      <c r="I138" s="16"/>
      <c r="J138" s="16"/>
      <c r="K138" s="16"/>
      <c r="L138" s="16"/>
      <c r="M138" s="16"/>
      <c r="N138" s="16"/>
    </row>
    <row r="139" spans="1:18" ht="14.45" customHeight="1" x14ac:dyDescent="0.2">
      <c r="A139" s="3"/>
      <c r="B139" s="3"/>
      <c r="C139" s="82" t="s">
        <v>162</v>
      </c>
      <c r="D139" s="15"/>
      <c r="E139" s="15"/>
      <c r="F139" s="16"/>
      <c r="G139" s="16"/>
      <c r="H139" s="180">
        <v>341908</v>
      </c>
      <c r="I139" s="180"/>
      <c r="J139" s="180">
        <v>24064</v>
      </c>
      <c r="K139" s="180"/>
      <c r="L139" s="180">
        <v>0</v>
      </c>
      <c r="M139" s="180"/>
      <c r="N139" s="180">
        <f>SUM(H139:L139)</f>
        <v>365972</v>
      </c>
    </row>
    <row r="140" spans="1:18" ht="14.45" customHeight="1" x14ac:dyDescent="0.2">
      <c r="A140" s="3"/>
      <c r="B140" s="3"/>
      <c r="C140" s="175" t="s">
        <v>163</v>
      </c>
      <c r="D140" s="176"/>
      <c r="E140" s="207"/>
      <c r="F140" s="16"/>
      <c r="G140" s="175"/>
      <c r="H140" s="181">
        <v>51136</v>
      </c>
      <c r="I140" s="180"/>
      <c r="J140" s="181">
        <v>9987</v>
      </c>
      <c r="K140" s="180"/>
      <c r="L140" s="181">
        <v>-61123</v>
      </c>
      <c r="M140" s="180"/>
      <c r="N140" s="181">
        <f>SUM(H140:L140)</f>
        <v>0</v>
      </c>
    </row>
    <row r="141" spans="1:18" ht="14.45" customHeight="1" x14ac:dyDescent="0.2">
      <c r="A141" s="3"/>
      <c r="B141" s="3"/>
      <c r="C141" s="82" t="s">
        <v>164</v>
      </c>
      <c r="D141" s="15"/>
      <c r="E141" s="15"/>
      <c r="F141" s="16"/>
      <c r="G141" s="16"/>
      <c r="H141" s="180">
        <f>SUM(H139:H140)</f>
        <v>393044</v>
      </c>
      <c r="I141" s="180">
        <f t="shared" ref="I141:N141" si="12">SUM(I139:I140)</f>
        <v>0</v>
      </c>
      <c r="J141" s="180">
        <f t="shared" si="12"/>
        <v>34051</v>
      </c>
      <c r="K141" s="180">
        <f t="shared" si="12"/>
        <v>0</v>
      </c>
      <c r="L141" s="180">
        <f t="shared" si="12"/>
        <v>-61123</v>
      </c>
      <c r="M141" s="180">
        <f t="shared" si="12"/>
        <v>0</v>
      </c>
      <c r="N141" s="180">
        <f t="shared" si="12"/>
        <v>365972</v>
      </c>
      <c r="O141" s="183">
        <f>SUM(O139:O140)</f>
        <v>0</v>
      </c>
      <c r="R141" s="230">
        <f>N141-PL!L18</f>
        <v>0</v>
      </c>
    </row>
    <row r="142" spans="1:18" ht="14.45" customHeight="1" x14ac:dyDescent="0.2">
      <c r="A142" s="3"/>
      <c r="B142" s="3"/>
      <c r="C142" s="175" t="s">
        <v>111</v>
      </c>
      <c r="D142" s="175"/>
      <c r="E142" s="16"/>
      <c r="F142" s="16"/>
      <c r="G142" s="175"/>
      <c r="H142" s="181">
        <v>25750</v>
      </c>
      <c r="I142" s="180"/>
      <c r="J142" s="181">
        <v>1</v>
      </c>
      <c r="K142" s="180"/>
      <c r="L142" s="181">
        <v>-21138</v>
      </c>
      <c r="M142" s="180"/>
      <c r="N142" s="181">
        <f>SUM(H142:L142)</f>
        <v>4613</v>
      </c>
      <c r="R142" s="230">
        <f>N142-PL!L24</f>
        <v>0</v>
      </c>
    </row>
    <row r="143" spans="1:18" ht="14.45" customHeight="1" x14ac:dyDescent="0.2">
      <c r="A143" s="3"/>
      <c r="B143" s="3"/>
      <c r="C143" s="82"/>
      <c r="D143" s="82"/>
      <c r="E143" s="82"/>
      <c r="F143" s="16"/>
      <c r="G143" s="16"/>
      <c r="H143" s="180">
        <f>SUM(H141:H142)</f>
        <v>418794</v>
      </c>
      <c r="I143" s="180">
        <f t="shared" ref="I143:N143" si="13">SUM(I141:I142)</f>
        <v>0</v>
      </c>
      <c r="J143" s="180">
        <f t="shared" si="13"/>
        <v>34052</v>
      </c>
      <c r="K143" s="180">
        <f t="shared" si="13"/>
        <v>0</v>
      </c>
      <c r="L143" s="180">
        <f t="shared" si="13"/>
        <v>-82261</v>
      </c>
      <c r="M143" s="180">
        <f t="shared" si="13"/>
        <v>0</v>
      </c>
      <c r="N143" s="180">
        <f t="shared" si="13"/>
        <v>370585</v>
      </c>
    </row>
    <row r="144" spans="1:18" ht="14.45" customHeight="1" x14ac:dyDescent="0.2">
      <c r="A144" s="3"/>
      <c r="B144" s="3"/>
      <c r="C144" s="175" t="s">
        <v>170</v>
      </c>
      <c r="D144" s="175"/>
      <c r="E144" s="16"/>
      <c r="F144" s="16"/>
      <c r="G144" s="175"/>
      <c r="H144" s="181">
        <v>-186213</v>
      </c>
      <c r="I144" s="180"/>
      <c r="J144" s="181">
        <v>-22646</v>
      </c>
      <c r="K144" s="180"/>
      <c r="L144" s="181">
        <v>8228</v>
      </c>
      <c r="M144" s="180"/>
      <c r="N144" s="181">
        <f>SUM(H144:M144)</f>
        <v>-200631</v>
      </c>
      <c r="R144" s="230">
        <f>N144-PL!L19-PL!L20</f>
        <v>0</v>
      </c>
    </row>
    <row r="145" spans="1:18" ht="14.45" customHeight="1" x14ac:dyDescent="0.2">
      <c r="A145" s="3"/>
      <c r="B145" s="3"/>
      <c r="C145" s="82" t="s">
        <v>165</v>
      </c>
      <c r="D145" s="82"/>
      <c r="E145" s="82"/>
      <c r="F145" s="16"/>
      <c r="G145" s="16"/>
      <c r="H145" s="180">
        <f>SUM(H143:H144)</f>
        <v>232581</v>
      </c>
      <c r="I145" s="180">
        <f t="shared" ref="I145:N145" si="14">SUM(I143:I144)</f>
        <v>0</v>
      </c>
      <c r="J145" s="180">
        <f t="shared" si="14"/>
        <v>11406</v>
      </c>
      <c r="K145" s="180">
        <f t="shared" si="14"/>
        <v>0</v>
      </c>
      <c r="L145" s="180">
        <f t="shared" si="14"/>
        <v>-74033</v>
      </c>
      <c r="M145" s="180">
        <f t="shared" si="14"/>
        <v>0</v>
      </c>
      <c r="N145" s="180">
        <f t="shared" si="14"/>
        <v>169954</v>
      </c>
    </row>
    <row r="146" spans="1:18" ht="14.45" customHeight="1" x14ac:dyDescent="0.2">
      <c r="A146" s="3"/>
      <c r="B146" s="3"/>
      <c r="C146" s="82" t="s">
        <v>171</v>
      </c>
      <c r="D146" s="82"/>
      <c r="E146" s="82"/>
      <c r="F146" s="16"/>
      <c r="G146" s="16"/>
      <c r="H146" s="180">
        <v>-17533</v>
      </c>
      <c r="I146" s="180"/>
      <c r="J146" s="180">
        <v>-6424</v>
      </c>
      <c r="K146" s="180"/>
      <c r="L146" s="180">
        <v>7986</v>
      </c>
      <c r="M146" s="180"/>
      <c r="N146" s="180">
        <f>SUM(H146:M146)</f>
        <v>-15971</v>
      </c>
    </row>
    <row r="147" spans="1:18" ht="14.45" customHeight="1" x14ac:dyDescent="0.2">
      <c r="A147" s="3"/>
      <c r="B147" s="3"/>
      <c r="C147" s="82" t="s">
        <v>126</v>
      </c>
      <c r="D147" s="82"/>
      <c r="E147" s="82"/>
      <c r="F147" s="16"/>
      <c r="G147" s="16"/>
      <c r="H147" s="180">
        <v>-11256</v>
      </c>
      <c r="I147" s="180"/>
      <c r="J147" s="180">
        <v>0</v>
      </c>
      <c r="K147" s="180"/>
      <c r="L147" s="180">
        <v>1825</v>
      </c>
      <c r="M147" s="180"/>
      <c r="N147" s="180">
        <f>SUM(H147:M147)</f>
        <v>-9431</v>
      </c>
    </row>
    <row r="148" spans="1:18" ht="14.45" customHeight="1" thickBot="1" x14ac:dyDescent="0.25">
      <c r="A148" s="3"/>
      <c r="B148" s="3"/>
      <c r="C148" s="178" t="s">
        <v>125</v>
      </c>
      <c r="D148" s="177"/>
      <c r="E148" s="16"/>
      <c r="F148" s="16"/>
      <c r="G148" s="177"/>
      <c r="H148" s="182">
        <f>SUM(H145:H147)</f>
        <v>203792</v>
      </c>
      <c r="I148" s="180">
        <f t="shared" ref="I148:N148" si="15">SUM(I145:I147)</f>
        <v>0</v>
      </c>
      <c r="J148" s="182">
        <f t="shared" si="15"/>
        <v>4982</v>
      </c>
      <c r="K148" s="180">
        <f t="shared" si="15"/>
        <v>0</v>
      </c>
      <c r="L148" s="182">
        <f t="shared" si="15"/>
        <v>-64222</v>
      </c>
      <c r="M148" s="180">
        <f t="shared" si="15"/>
        <v>0</v>
      </c>
      <c r="N148" s="182">
        <f t="shared" si="15"/>
        <v>144552</v>
      </c>
      <c r="R148" s="230">
        <f>PL!L34-N148</f>
        <v>0</v>
      </c>
    </row>
    <row r="149" spans="1:18" ht="14.45" customHeight="1" x14ac:dyDescent="0.2">
      <c r="A149" s="3"/>
      <c r="B149" s="3"/>
      <c r="C149" s="15"/>
      <c r="D149" s="15"/>
      <c r="E149" s="15"/>
      <c r="F149" s="16"/>
      <c r="G149" s="16"/>
      <c r="H149" s="16"/>
      <c r="I149" s="16"/>
      <c r="J149" s="16"/>
      <c r="K149" s="16"/>
      <c r="L149" s="16"/>
      <c r="M149" s="16"/>
      <c r="N149" s="16"/>
    </row>
    <row r="150" spans="1:18" ht="29.25" customHeight="1" thickBot="1" x14ac:dyDescent="0.25">
      <c r="A150" s="3"/>
      <c r="B150" s="3"/>
      <c r="C150" s="172"/>
      <c r="D150" s="172"/>
      <c r="E150" s="207"/>
      <c r="F150" s="21"/>
      <c r="G150" s="173"/>
      <c r="H150" s="174" t="s">
        <v>159</v>
      </c>
      <c r="I150" s="16"/>
      <c r="J150" s="179" t="s">
        <v>169</v>
      </c>
      <c r="K150" s="16"/>
      <c r="L150" s="174" t="s">
        <v>160</v>
      </c>
      <c r="M150" s="16"/>
      <c r="N150" s="174" t="s">
        <v>161</v>
      </c>
    </row>
    <row r="151" spans="1:18" ht="14.45" customHeight="1" x14ac:dyDescent="0.2">
      <c r="A151" s="3"/>
      <c r="B151" s="3"/>
      <c r="C151" s="15" t="s">
        <v>166</v>
      </c>
      <c r="D151" s="15"/>
      <c r="E151" s="15"/>
      <c r="F151" s="16"/>
      <c r="G151" s="16"/>
      <c r="H151" s="16" t="s">
        <v>3</v>
      </c>
      <c r="I151" s="16"/>
      <c r="J151" s="16" t="s">
        <v>3</v>
      </c>
      <c r="K151" s="16"/>
      <c r="L151" s="16" t="s">
        <v>3</v>
      </c>
      <c r="M151" s="16"/>
      <c r="N151" s="16" t="s">
        <v>3</v>
      </c>
    </row>
    <row r="152" spans="1:18" ht="14.45" customHeight="1" x14ac:dyDescent="0.2">
      <c r="A152" s="3"/>
      <c r="B152" s="3"/>
      <c r="C152" s="15" t="s">
        <v>308</v>
      </c>
      <c r="D152" s="15"/>
      <c r="E152" s="15"/>
      <c r="F152" s="16"/>
      <c r="G152" s="16"/>
      <c r="H152" s="16"/>
      <c r="I152" s="16"/>
      <c r="J152" s="16"/>
      <c r="K152" s="16"/>
      <c r="L152" s="16"/>
      <c r="M152" s="16"/>
      <c r="N152" s="16"/>
    </row>
    <row r="153" spans="1:18" ht="14.45" customHeight="1" x14ac:dyDescent="0.2">
      <c r="A153" s="3"/>
      <c r="B153" s="3"/>
      <c r="C153" s="15"/>
      <c r="D153" s="15"/>
      <c r="E153" s="15"/>
      <c r="F153" s="16"/>
      <c r="G153" s="16"/>
      <c r="H153" s="16"/>
      <c r="I153" s="16"/>
      <c r="J153" s="16"/>
      <c r="K153" s="16"/>
      <c r="L153" s="16"/>
      <c r="M153" s="16"/>
      <c r="N153" s="16"/>
    </row>
    <row r="154" spans="1:18" ht="14.45" customHeight="1" x14ac:dyDescent="0.2">
      <c r="A154" s="3"/>
      <c r="B154" s="3"/>
      <c r="C154" s="82" t="s">
        <v>167</v>
      </c>
      <c r="D154" s="15"/>
      <c r="E154" s="15"/>
      <c r="F154" s="16"/>
      <c r="G154" s="16"/>
      <c r="H154" s="180">
        <v>1750668</v>
      </c>
      <c r="I154" s="16"/>
      <c r="J154" s="180">
        <v>16454</v>
      </c>
      <c r="K154" s="16"/>
      <c r="L154" s="180">
        <v>-520474</v>
      </c>
      <c r="M154" s="16"/>
      <c r="N154" s="180">
        <f>SUM(H154:L154)</f>
        <v>1246648</v>
      </c>
    </row>
    <row r="155" spans="1:18" ht="14.45" customHeight="1" thickBot="1" x14ac:dyDescent="0.25">
      <c r="A155" s="3"/>
      <c r="B155" s="3"/>
      <c r="C155" s="178" t="s">
        <v>82</v>
      </c>
      <c r="D155" s="178"/>
      <c r="E155" s="207"/>
      <c r="F155" s="16"/>
      <c r="G155" s="177"/>
      <c r="H155" s="187">
        <f>SUM(H154)</f>
        <v>1750668</v>
      </c>
      <c r="I155" s="183" t="e">
        <f>SUM(#REF!)</f>
        <v>#REF!</v>
      </c>
      <c r="J155" s="187">
        <f>SUM(J154)</f>
        <v>16454</v>
      </c>
      <c r="K155" s="183" t="e">
        <f>SUM(#REF!)</f>
        <v>#REF!</v>
      </c>
      <c r="L155" s="187">
        <f>SUM(L154)</f>
        <v>-520474</v>
      </c>
      <c r="M155" s="183" t="e">
        <f>SUM(#REF!)</f>
        <v>#REF!</v>
      </c>
      <c r="N155" s="187">
        <f>SUM(N154)</f>
        <v>1246648</v>
      </c>
      <c r="R155" s="230">
        <f>N155-BS!C20</f>
        <v>0</v>
      </c>
    </row>
    <row r="156" spans="1:18" ht="14.45" customHeight="1" x14ac:dyDescent="0.2">
      <c r="A156" s="3"/>
      <c r="B156" s="3"/>
      <c r="C156" s="82"/>
      <c r="D156" s="82"/>
      <c r="E156" s="82"/>
      <c r="F156" s="16"/>
      <c r="G156" s="16"/>
      <c r="H156" s="16"/>
      <c r="I156" s="16"/>
      <c r="J156" s="16"/>
      <c r="K156" s="16"/>
      <c r="L156" s="16"/>
      <c r="M156" s="16"/>
      <c r="N156" s="16"/>
    </row>
    <row r="157" spans="1:18" ht="14.45" customHeight="1" x14ac:dyDescent="0.2">
      <c r="A157" s="3"/>
      <c r="B157" s="3"/>
      <c r="C157" s="82" t="s">
        <v>168</v>
      </c>
      <c r="D157" s="15"/>
      <c r="E157" s="15"/>
      <c r="F157" s="16"/>
      <c r="G157" s="16"/>
      <c r="H157" s="180">
        <v>770415</v>
      </c>
      <c r="I157" s="180"/>
      <c r="J157" s="180">
        <v>9791</v>
      </c>
      <c r="K157" s="180"/>
      <c r="L157" s="180">
        <v>-352205</v>
      </c>
      <c r="M157" s="180"/>
      <c r="N157" s="180">
        <f>SUM(H157:L157)</f>
        <v>428001</v>
      </c>
    </row>
    <row r="158" spans="1:18" ht="14.45" customHeight="1" thickBot="1" x14ac:dyDescent="0.25">
      <c r="A158" s="3"/>
      <c r="B158" s="3"/>
      <c r="C158" s="178" t="s">
        <v>88</v>
      </c>
      <c r="D158" s="178"/>
      <c r="E158" s="207"/>
      <c r="F158" s="16"/>
      <c r="G158" s="177"/>
      <c r="H158" s="187">
        <f>SUM(H157)</f>
        <v>770415</v>
      </c>
      <c r="I158" s="183" t="e">
        <f>SUM(#REF!)</f>
        <v>#REF!</v>
      </c>
      <c r="J158" s="187">
        <f>SUM(J157)</f>
        <v>9791</v>
      </c>
      <c r="K158" s="183" t="e">
        <f>SUM(#REF!)</f>
        <v>#REF!</v>
      </c>
      <c r="L158" s="187">
        <f>SUM(L157)</f>
        <v>-352205</v>
      </c>
      <c r="M158" s="183" t="e">
        <f>SUM(#REF!)</f>
        <v>#REF!</v>
      </c>
      <c r="N158" s="187">
        <f>SUM(N157)</f>
        <v>428001</v>
      </c>
      <c r="R158" s="230">
        <f>N158-BS!C42</f>
        <v>0</v>
      </c>
    </row>
    <row r="159" spans="1:18" ht="14.45" customHeight="1" x14ac:dyDescent="0.2">
      <c r="A159" s="3"/>
      <c r="B159" s="3"/>
      <c r="C159" s="15"/>
      <c r="D159" s="15"/>
      <c r="E159" s="15"/>
      <c r="F159" s="16"/>
      <c r="G159" s="16"/>
      <c r="H159" s="16"/>
      <c r="I159" s="16"/>
      <c r="J159" s="16"/>
      <c r="K159" s="16"/>
      <c r="L159" s="16"/>
      <c r="M159" s="16"/>
      <c r="N159" s="16"/>
    </row>
    <row r="160" spans="1:18" ht="14.45" customHeight="1" x14ac:dyDescent="0.2">
      <c r="A160" s="3"/>
      <c r="B160" s="3"/>
      <c r="C160" s="15" t="s">
        <v>166</v>
      </c>
      <c r="D160" s="15"/>
      <c r="E160" s="15"/>
      <c r="F160" s="16"/>
      <c r="G160" s="16"/>
      <c r="H160" s="16"/>
      <c r="I160" s="16"/>
      <c r="J160" s="16"/>
      <c r="K160" s="16"/>
      <c r="L160" s="16"/>
      <c r="M160" s="16"/>
      <c r="N160" s="16"/>
    </row>
    <row r="161" spans="1:30" ht="14.45" customHeight="1" x14ac:dyDescent="0.2">
      <c r="A161" s="3"/>
      <c r="B161" s="3"/>
      <c r="C161" s="15" t="s">
        <v>193</v>
      </c>
      <c r="D161" s="15"/>
      <c r="E161" s="15"/>
      <c r="F161" s="16"/>
      <c r="G161" s="16"/>
      <c r="H161" s="16"/>
      <c r="I161" s="16"/>
      <c r="J161" s="16"/>
      <c r="K161" s="16"/>
      <c r="L161" s="16"/>
      <c r="M161" s="16"/>
      <c r="N161" s="16"/>
    </row>
    <row r="162" spans="1:30" ht="14.45" customHeight="1" x14ac:dyDescent="0.2">
      <c r="A162" s="3"/>
      <c r="B162" s="3"/>
      <c r="C162" s="15"/>
      <c r="D162" s="15"/>
      <c r="E162" s="15"/>
      <c r="F162" s="16"/>
      <c r="G162" s="16"/>
      <c r="H162" s="16"/>
      <c r="I162" s="16"/>
      <c r="J162" s="16"/>
      <c r="K162" s="16"/>
      <c r="L162" s="16"/>
      <c r="M162" s="16"/>
      <c r="N162" s="16"/>
    </row>
    <row r="163" spans="1:30" ht="14.45" customHeight="1" x14ac:dyDescent="0.2">
      <c r="A163" s="3"/>
      <c r="B163" s="3"/>
      <c r="C163" s="82" t="s">
        <v>167</v>
      </c>
      <c r="D163" s="15"/>
      <c r="E163" s="15"/>
      <c r="F163" s="16"/>
      <c r="G163" s="16"/>
      <c r="H163" s="180">
        <v>1392242</v>
      </c>
      <c r="I163" s="16"/>
      <c r="J163" s="180">
        <v>18408</v>
      </c>
      <c r="K163" s="16"/>
      <c r="L163" s="180">
        <v>-301148</v>
      </c>
      <c r="M163" s="16"/>
      <c r="N163" s="180">
        <f>SUM(H163:L163)</f>
        <v>1109502</v>
      </c>
    </row>
    <row r="164" spans="1:30" ht="14.45" customHeight="1" thickBot="1" x14ac:dyDescent="0.25">
      <c r="A164" s="3"/>
      <c r="B164" s="3"/>
      <c r="C164" s="178" t="s">
        <v>82</v>
      </c>
      <c r="D164" s="178"/>
      <c r="E164" s="207"/>
      <c r="F164" s="16"/>
      <c r="G164" s="177"/>
      <c r="H164" s="187">
        <f>SUM(H163)</f>
        <v>1392242</v>
      </c>
      <c r="I164" s="183" t="e">
        <f>SUM(#REF!)</f>
        <v>#REF!</v>
      </c>
      <c r="J164" s="187">
        <f>SUM(J163)</f>
        <v>18408</v>
      </c>
      <c r="K164" s="183" t="e">
        <f>SUM(#REF!)</f>
        <v>#REF!</v>
      </c>
      <c r="L164" s="187">
        <f>SUM(L163)</f>
        <v>-301148</v>
      </c>
      <c r="M164" s="183" t="e">
        <f>SUM(#REF!)</f>
        <v>#REF!</v>
      </c>
      <c r="N164" s="187">
        <f>SUM(N163)</f>
        <v>1109502</v>
      </c>
      <c r="R164" s="230">
        <f>N164-BS!E20</f>
        <v>0</v>
      </c>
    </row>
    <row r="165" spans="1:30" ht="14.45" customHeight="1" x14ac:dyDescent="0.2">
      <c r="A165" s="3"/>
      <c r="B165" s="3"/>
      <c r="C165" s="82"/>
      <c r="D165" s="82"/>
      <c r="E165" s="82"/>
      <c r="F165" s="16"/>
      <c r="G165" s="16"/>
      <c r="H165" s="16"/>
      <c r="I165" s="16"/>
      <c r="J165" s="16"/>
      <c r="K165" s="16"/>
      <c r="L165" s="16"/>
      <c r="M165" s="16"/>
      <c r="N165" s="16"/>
    </row>
    <row r="166" spans="1:30" ht="14.45" customHeight="1" x14ac:dyDescent="0.2">
      <c r="A166" s="3"/>
      <c r="B166" s="3"/>
      <c r="C166" s="82" t="s">
        <v>168</v>
      </c>
      <c r="D166" s="15"/>
      <c r="E166" s="15"/>
      <c r="F166" s="16"/>
      <c r="G166" s="16"/>
      <c r="H166" s="180">
        <v>601333</v>
      </c>
      <c r="I166" s="180"/>
      <c r="J166" s="180">
        <v>13900</v>
      </c>
      <c r="K166" s="180"/>
      <c r="L166" s="180">
        <v>-188380</v>
      </c>
      <c r="M166" s="180"/>
      <c r="N166" s="180">
        <f>SUM(H166:L166)</f>
        <v>426853</v>
      </c>
    </row>
    <row r="167" spans="1:30" ht="14.45" customHeight="1" thickBot="1" x14ac:dyDescent="0.25">
      <c r="A167" s="3"/>
      <c r="B167" s="3"/>
      <c r="C167" s="178" t="s">
        <v>88</v>
      </c>
      <c r="D167" s="178"/>
      <c r="E167" s="207"/>
      <c r="F167" s="16"/>
      <c r="G167" s="177"/>
      <c r="H167" s="187">
        <f>SUM(H166)</f>
        <v>601333</v>
      </c>
      <c r="I167" s="183" t="e">
        <f>SUM(#REF!)</f>
        <v>#REF!</v>
      </c>
      <c r="J167" s="187">
        <f>SUM(J166)</f>
        <v>13900</v>
      </c>
      <c r="K167" s="183" t="e">
        <f>SUM(#REF!)</f>
        <v>#REF!</v>
      </c>
      <c r="L167" s="187">
        <f>SUM(L166)</f>
        <v>-188380</v>
      </c>
      <c r="M167" s="183" t="e">
        <f>SUM(#REF!)</f>
        <v>#REF!</v>
      </c>
      <c r="N167" s="187">
        <f>SUM(N166)</f>
        <v>426853</v>
      </c>
      <c r="R167" s="230">
        <f>N167-BS!E42</f>
        <v>0</v>
      </c>
    </row>
    <row r="168" spans="1:30" ht="14.25" customHeight="1" x14ac:dyDescent="0.2">
      <c r="A168" s="3"/>
      <c r="B168" s="3"/>
      <c r="C168" s="15"/>
      <c r="D168" s="15"/>
      <c r="E168" s="15"/>
      <c r="F168" s="16"/>
      <c r="G168" s="16"/>
      <c r="H168" s="16"/>
      <c r="I168" s="16"/>
      <c r="J168" s="16"/>
      <c r="K168" s="16"/>
      <c r="L168" s="16"/>
      <c r="M168" s="16"/>
      <c r="N168" s="16"/>
    </row>
    <row r="169" spans="1:30" ht="14.25" customHeight="1" x14ac:dyDescent="0.2">
      <c r="A169" s="3"/>
      <c r="B169" s="3"/>
      <c r="C169" s="323"/>
      <c r="D169" s="336"/>
      <c r="E169" s="336"/>
      <c r="F169" s="336"/>
      <c r="G169" s="336"/>
      <c r="H169" s="336"/>
      <c r="I169" s="336"/>
      <c r="J169" s="336"/>
      <c r="K169" s="336"/>
      <c r="L169" s="336"/>
      <c r="M169" s="336"/>
      <c r="N169" s="336"/>
      <c r="O169" s="336"/>
      <c r="P169" s="336"/>
    </row>
    <row r="170" spans="1:30" ht="12.75" customHeight="1" x14ac:dyDescent="0.2">
      <c r="A170" s="3"/>
      <c r="B170" s="3"/>
      <c r="C170" s="138"/>
      <c r="D170" s="138"/>
      <c r="E170" s="138"/>
      <c r="F170" s="138"/>
      <c r="G170" s="138"/>
      <c r="H170" s="138"/>
      <c r="I170" s="138"/>
      <c r="J170" s="138"/>
      <c r="K170" s="138"/>
      <c r="L170" s="138"/>
      <c r="M170" s="138"/>
      <c r="N170" s="138"/>
      <c r="O170" s="138"/>
      <c r="P170" s="138"/>
    </row>
    <row r="171" spans="1:30" ht="12.75" customHeight="1" x14ac:dyDescent="0.2">
      <c r="A171" s="3"/>
      <c r="B171" s="3"/>
      <c r="C171" s="138"/>
      <c r="D171" s="138"/>
      <c r="E171" s="138"/>
      <c r="F171" s="138"/>
      <c r="G171" s="138"/>
      <c r="H171" s="138"/>
      <c r="I171" s="138"/>
      <c r="J171" s="138"/>
      <c r="K171" s="138"/>
      <c r="L171" s="138"/>
      <c r="M171" s="138"/>
      <c r="N171" s="138"/>
      <c r="O171" s="138"/>
      <c r="P171" s="138"/>
    </row>
    <row r="172" spans="1:30" ht="14.45" customHeight="1" x14ac:dyDescent="0.2">
      <c r="A172" s="3">
        <v>10</v>
      </c>
      <c r="B172" s="3"/>
      <c r="C172" s="300" t="s">
        <v>348</v>
      </c>
      <c r="D172" s="311"/>
      <c r="E172" s="311"/>
      <c r="F172" s="311"/>
      <c r="G172" s="311"/>
      <c r="H172" s="311"/>
      <c r="I172" s="311"/>
      <c r="J172" s="311"/>
      <c r="K172" s="311"/>
      <c r="L172" s="311"/>
      <c r="M172" s="311"/>
      <c r="N172" s="311"/>
      <c r="P172" s="29"/>
    </row>
    <row r="173" spans="1:30" ht="14.45" customHeight="1" x14ac:dyDescent="0.2">
      <c r="A173" s="3"/>
      <c r="B173" s="3"/>
      <c r="C173" s="300"/>
      <c r="D173" s="311"/>
      <c r="E173" s="311"/>
      <c r="F173" s="311"/>
      <c r="G173" s="311"/>
      <c r="H173" s="311"/>
      <c r="I173" s="311"/>
      <c r="J173" s="311"/>
      <c r="K173" s="311"/>
      <c r="L173" s="311"/>
      <c r="M173" s="311"/>
      <c r="N173" s="311"/>
      <c r="R173" s="300"/>
      <c r="S173" s="311"/>
      <c r="T173" s="311"/>
      <c r="U173" s="311"/>
      <c r="V173" s="311"/>
      <c r="W173" s="311"/>
      <c r="X173" s="311"/>
      <c r="Y173" s="311"/>
      <c r="Z173" s="311"/>
      <c r="AA173" s="311"/>
      <c r="AB173" s="311"/>
      <c r="AC173" s="311"/>
      <c r="AD173" s="311"/>
    </row>
    <row r="174" spans="1:30" ht="51" customHeight="1" x14ac:dyDescent="0.2">
      <c r="A174" s="3"/>
      <c r="B174" s="3"/>
      <c r="C174" s="343" t="s">
        <v>259</v>
      </c>
      <c r="D174" s="343"/>
      <c r="E174" s="343"/>
      <c r="F174" s="343"/>
      <c r="G174" s="343"/>
      <c r="H174" s="343"/>
      <c r="I174" s="343"/>
      <c r="J174" s="343"/>
      <c r="K174" s="343"/>
      <c r="L174" s="343"/>
      <c r="M174" s="343"/>
      <c r="N174" s="343"/>
      <c r="O174" s="343"/>
      <c r="P174" s="343"/>
      <c r="Q174" s="59"/>
      <c r="R174" s="231"/>
      <c r="S174" s="95"/>
      <c r="T174" s="95"/>
      <c r="U174" s="95"/>
      <c r="V174" s="95"/>
      <c r="W174" s="95"/>
      <c r="X174" s="95"/>
      <c r="Y174" s="95"/>
      <c r="Z174" s="95"/>
      <c r="AA174" s="95"/>
      <c r="AB174" s="95"/>
      <c r="AC174" s="95"/>
      <c r="AD174" s="95"/>
    </row>
    <row r="175" spans="1:30" ht="14.45" customHeight="1" x14ac:dyDescent="0.2">
      <c r="A175" s="3"/>
      <c r="B175" s="3"/>
      <c r="C175" s="11"/>
      <c r="D175" s="95"/>
      <c r="E175" s="95"/>
      <c r="F175" s="95"/>
      <c r="G175" s="95"/>
      <c r="H175" s="95"/>
      <c r="I175" s="95"/>
      <c r="J175" s="95"/>
      <c r="K175" s="95"/>
      <c r="L175" s="95"/>
      <c r="M175" s="95"/>
      <c r="N175" s="95"/>
      <c r="R175" s="231"/>
      <c r="S175" s="95"/>
      <c r="T175" s="95"/>
      <c r="U175" s="95"/>
      <c r="V175" s="95"/>
      <c r="W175" s="95"/>
      <c r="X175" s="95"/>
      <c r="Y175" s="95"/>
      <c r="Z175" s="95"/>
      <c r="AA175" s="95"/>
      <c r="AB175" s="95"/>
      <c r="AC175" s="95"/>
      <c r="AD175" s="95"/>
    </row>
    <row r="176" spans="1:30" ht="14.45" customHeight="1" x14ac:dyDescent="0.2">
      <c r="A176" s="20">
        <v>11</v>
      </c>
      <c r="B176" s="3"/>
      <c r="C176" s="3" t="s">
        <v>140</v>
      </c>
      <c r="D176" s="3"/>
      <c r="E176" s="3"/>
      <c r="R176" s="227"/>
    </row>
    <row r="177" spans="1:36" ht="14.45" customHeight="1" x14ac:dyDescent="0.2">
      <c r="A177" s="3"/>
      <c r="B177" s="3"/>
      <c r="C177" s="3"/>
      <c r="D177" s="3"/>
      <c r="E177" s="3"/>
    </row>
    <row r="178" spans="1:36" ht="30.75" customHeight="1" x14ac:dyDescent="0.2">
      <c r="A178" s="3"/>
      <c r="B178" s="3"/>
      <c r="C178" s="296" t="s">
        <v>134</v>
      </c>
      <c r="D178" s="296"/>
      <c r="E178" s="296"/>
      <c r="F178" s="296"/>
      <c r="G178" s="296"/>
      <c r="H178" s="296"/>
      <c r="I178" s="296"/>
      <c r="J178" s="296"/>
      <c r="K178" s="296"/>
      <c r="L178" s="296"/>
      <c r="M178" s="296"/>
      <c r="N178" s="296"/>
      <c r="O178" s="296"/>
      <c r="P178" s="296"/>
    </row>
    <row r="179" spans="1:36" ht="12" customHeight="1" x14ac:dyDescent="0.2">
      <c r="A179" s="3"/>
      <c r="B179" s="3"/>
      <c r="C179" s="3"/>
      <c r="D179" s="42"/>
      <c r="E179" s="42"/>
    </row>
    <row r="180" spans="1:36" ht="14.45" customHeight="1" x14ac:dyDescent="0.2">
      <c r="A180" s="3">
        <v>12</v>
      </c>
      <c r="C180" s="300" t="s">
        <v>32</v>
      </c>
      <c r="D180" s="296"/>
      <c r="E180" s="296"/>
      <c r="F180" s="296"/>
      <c r="G180" s="296"/>
      <c r="H180" s="296"/>
      <c r="I180" s="296"/>
      <c r="J180" s="296"/>
      <c r="K180" s="296"/>
      <c r="L180" s="296"/>
      <c r="M180" s="296"/>
      <c r="N180" s="296"/>
      <c r="O180" s="296"/>
      <c r="P180" s="296"/>
      <c r="S180" s="296"/>
      <c r="T180" s="320"/>
      <c r="U180" s="320"/>
      <c r="V180" s="320"/>
      <c r="W180" s="320"/>
      <c r="X180" s="320"/>
      <c r="Y180" s="320"/>
      <c r="Z180" s="320"/>
      <c r="AA180" s="320"/>
      <c r="AB180" s="320"/>
      <c r="AC180" s="320"/>
      <c r="AD180" s="320"/>
      <c r="AE180" s="320"/>
      <c r="AF180" s="320"/>
      <c r="AG180" s="320"/>
      <c r="AH180" s="320"/>
      <c r="AI180" s="4"/>
      <c r="AJ180" s="4"/>
    </row>
    <row r="181" spans="1:36" ht="14.45" customHeight="1" x14ac:dyDescent="0.2">
      <c r="A181" s="3"/>
      <c r="C181" s="11"/>
      <c r="D181" s="4"/>
      <c r="E181" s="4"/>
      <c r="F181" s="4"/>
      <c r="G181" s="4"/>
      <c r="H181" s="4"/>
      <c r="I181" s="4"/>
      <c r="J181" s="4"/>
      <c r="K181" s="4"/>
      <c r="L181" s="4"/>
      <c r="M181" s="4"/>
      <c r="N181" s="4"/>
      <c r="O181" s="4"/>
      <c r="P181" s="4"/>
      <c r="S181" s="4"/>
      <c r="T181" s="73"/>
      <c r="U181" s="73"/>
      <c r="V181" s="73"/>
      <c r="W181" s="73"/>
      <c r="X181" s="73"/>
      <c r="Y181" s="73"/>
      <c r="Z181" s="73"/>
      <c r="AA181" s="73"/>
      <c r="AB181" s="73"/>
      <c r="AC181" s="73"/>
      <c r="AD181" s="73"/>
      <c r="AE181" s="73"/>
      <c r="AF181" s="73"/>
      <c r="AG181" s="73"/>
      <c r="AH181" s="73"/>
      <c r="AI181" s="4"/>
      <c r="AJ181" s="4"/>
    </row>
    <row r="182" spans="1:36" ht="18" customHeight="1" x14ac:dyDescent="0.2">
      <c r="B182" s="12"/>
      <c r="C182" s="296" t="s">
        <v>281</v>
      </c>
      <c r="D182" s="288"/>
      <c r="E182" s="288"/>
      <c r="F182" s="288"/>
      <c r="G182" s="288"/>
      <c r="H182" s="288"/>
      <c r="I182" s="288"/>
      <c r="J182" s="288"/>
      <c r="K182" s="288"/>
      <c r="L182" s="288"/>
      <c r="M182" s="288"/>
      <c r="N182" s="288"/>
      <c r="O182" s="288"/>
      <c r="P182" s="288"/>
      <c r="S182" s="312"/>
      <c r="T182" s="320"/>
      <c r="U182" s="320"/>
      <c r="V182" s="320"/>
      <c r="W182" s="320"/>
      <c r="X182" s="320"/>
      <c r="Y182" s="320"/>
      <c r="Z182" s="320"/>
      <c r="AA182" s="320"/>
      <c r="AB182" s="320"/>
      <c r="AC182" s="320"/>
      <c r="AD182" s="320"/>
      <c r="AE182" s="320"/>
      <c r="AF182" s="320"/>
      <c r="AG182" s="320"/>
      <c r="AH182" s="320"/>
      <c r="AI182" s="320"/>
      <c r="AJ182" s="320"/>
    </row>
    <row r="183" spans="1:36" ht="18.75" customHeight="1" x14ac:dyDescent="0.2">
      <c r="C183" s="4"/>
      <c r="D183" s="153"/>
      <c r="E183" s="153"/>
      <c r="F183" s="153"/>
      <c r="G183" s="153"/>
      <c r="H183" s="153"/>
      <c r="I183" s="153"/>
      <c r="J183" s="153"/>
      <c r="K183" s="153"/>
      <c r="L183" s="153"/>
      <c r="M183" s="153"/>
      <c r="N183" s="153"/>
      <c r="O183" s="153"/>
      <c r="P183" s="153"/>
    </row>
    <row r="184" spans="1:36" ht="14.45" customHeight="1" x14ac:dyDescent="0.2">
      <c r="A184" s="3">
        <v>13</v>
      </c>
      <c r="B184" s="3"/>
      <c r="C184" s="3" t="s">
        <v>4</v>
      </c>
      <c r="D184" s="3"/>
      <c r="E184" s="3"/>
      <c r="R184" s="227"/>
    </row>
    <row r="186" spans="1:36" ht="37.5" customHeight="1" x14ac:dyDescent="0.2">
      <c r="C186" s="296" t="s">
        <v>313</v>
      </c>
      <c r="D186" s="321"/>
      <c r="E186" s="321"/>
      <c r="F186" s="321"/>
      <c r="G186" s="321"/>
      <c r="H186" s="321"/>
      <c r="I186" s="321"/>
      <c r="J186" s="321"/>
      <c r="K186" s="321"/>
      <c r="L186" s="321"/>
      <c r="M186" s="321"/>
      <c r="N186" s="321"/>
      <c r="O186" s="321"/>
      <c r="P186" s="321"/>
      <c r="S186" s="321"/>
      <c r="T186" s="321"/>
      <c r="U186" s="321"/>
      <c r="V186" s="321"/>
      <c r="W186" s="321"/>
      <c r="X186" s="321"/>
      <c r="Y186" s="321"/>
      <c r="Z186" s="321"/>
      <c r="AA186" s="321"/>
      <c r="AB186" s="321"/>
      <c r="AC186" s="321"/>
      <c r="AD186" s="321"/>
      <c r="AE186" s="321"/>
    </row>
    <row r="187" spans="1:36" ht="14.45" customHeight="1" x14ac:dyDescent="0.2">
      <c r="C187" s="4"/>
      <c r="D187" s="14"/>
      <c r="E187" s="14"/>
      <c r="F187" s="14"/>
      <c r="G187" s="14"/>
      <c r="H187" s="14"/>
      <c r="I187" s="14"/>
      <c r="J187" s="14"/>
      <c r="K187" s="14"/>
      <c r="L187" s="14"/>
      <c r="M187" s="14"/>
      <c r="N187" s="14"/>
      <c r="O187" s="14"/>
      <c r="P187" s="14"/>
      <c r="R187" s="296"/>
      <c r="S187" s="296"/>
      <c r="T187" s="296"/>
      <c r="U187" s="296"/>
      <c r="V187" s="296"/>
      <c r="W187" s="296"/>
      <c r="X187" s="296"/>
    </row>
    <row r="188" spans="1:36" ht="14.45" customHeight="1" x14ac:dyDescent="0.2">
      <c r="A188" s="3">
        <v>14</v>
      </c>
      <c r="C188" s="3" t="s">
        <v>347</v>
      </c>
      <c r="D188" s="14"/>
      <c r="E188" s="14"/>
      <c r="F188" s="14"/>
      <c r="G188" s="14"/>
      <c r="H188" s="14"/>
      <c r="I188" s="14"/>
      <c r="J188" s="14"/>
      <c r="K188" s="14"/>
      <c r="L188" s="14"/>
      <c r="M188" s="14"/>
      <c r="N188" s="14"/>
      <c r="O188" s="14"/>
      <c r="P188" s="14"/>
      <c r="R188" s="232"/>
      <c r="S188" s="4"/>
      <c r="T188" s="4"/>
      <c r="U188" s="4"/>
      <c r="V188" s="4"/>
      <c r="W188" s="4"/>
      <c r="X188" s="4"/>
    </row>
    <row r="189" spans="1:36" ht="14.45" customHeight="1" x14ac:dyDescent="0.2">
      <c r="C189" s="4"/>
      <c r="D189" s="14"/>
      <c r="E189" s="14"/>
      <c r="F189" s="14"/>
      <c r="G189" s="14"/>
      <c r="H189" s="14"/>
      <c r="I189" s="14"/>
      <c r="J189" s="14"/>
      <c r="K189" s="14"/>
      <c r="L189" s="14"/>
      <c r="M189" s="14"/>
      <c r="N189" s="14"/>
      <c r="O189" s="14"/>
      <c r="P189" s="14"/>
      <c r="R189" s="232"/>
      <c r="S189" s="4"/>
      <c r="T189" s="4"/>
      <c r="U189" s="4"/>
      <c r="V189" s="4"/>
      <c r="W189" s="4"/>
      <c r="X189" s="4"/>
    </row>
    <row r="190" spans="1:36" ht="31.5" customHeight="1" x14ac:dyDescent="0.2">
      <c r="C190" s="4"/>
      <c r="D190" s="14"/>
      <c r="E190" s="14"/>
      <c r="F190" s="14"/>
      <c r="G190" s="14"/>
      <c r="H190" s="14"/>
      <c r="I190" s="14"/>
      <c r="K190" s="19"/>
      <c r="M190" s="14"/>
      <c r="N190" s="56"/>
      <c r="O190" s="14"/>
      <c r="P190" s="56" t="s">
        <v>299</v>
      </c>
      <c r="R190" s="232"/>
      <c r="S190" s="4"/>
      <c r="T190" s="4"/>
      <c r="U190" s="4"/>
      <c r="V190" s="4"/>
      <c r="W190" s="4"/>
      <c r="X190" s="4"/>
    </row>
    <row r="191" spans="1:36" ht="14.45" customHeight="1" x14ac:dyDescent="0.2">
      <c r="C191" s="4"/>
      <c r="D191" s="14"/>
      <c r="E191" s="14"/>
      <c r="F191" s="14"/>
      <c r="G191" s="14"/>
      <c r="H191" s="14"/>
      <c r="I191" s="14"/>
      <c r="K191" s="6"/>
      <c r="M191" s="14"/>
      <c r="N191" s="17"/>
      <c r="O191" s="14"/>
      <c r="P191" s="6" t="s">
        <v>3</v>
      </c>
      <c r="R191" s="232"/>
      <c r="S191" s="4"/>
      <c r="T191" s="4"/>
      <c r="U191" s="4"/>
      <c r="V191" s="4"/>
      <c r="W191" s="4"/>
      <c r="X191" s="4"/>
    </row>
    <row r="192" spans="1:36" ht="14.45" customHeight="1" x14ac:dyDescent="0.2">
      <c r="C192" s="4"/>
      <c r="D192" s="14"/>
      <c r="E192" s="14"/>
      <c r="F192" s="14"/>
      <c r="G192" s="14"/>
      <c r="H192" s="14"/>
      <c r="I192" s="14"/>
      <c r="K192" s="4"/>
      <c r="M192" s="14"/>
      <c r="N192" s="33"/>
      <c r="O192" s="14"/>
      <c r="P192" s="17"/>
      <c r="R192" s="232"/>
      <c r="S192" s="4"/>
      <c r="T192" s="4"/>
      <c r="U192" s="4"/>
      <c r="V192" s="4"/>
      <c r="W192" s="4"/>
      <c r="X192" s="4"/>
    </row>
    <row r="193" spans="1:27" ht="14.45" customHeight="1" x14ac:dyDescent="0.2">
      <c r="C193" s="323" t="s">
        <v>71</v>
      </c>
      <c r="D193" s="323"/>
      <c r="E193" s="323"/>
      <c r="F193" s="323"/>
      <c r="G193" s="59"/>
      <c r="H193" s="14"/>
      <c r="I193" s="14"/>
      <c r="K193" s="63"/>
      <c r="M193" s="14"/>
      <c r="N193" s="62"/>
      <c r="O193" s="12"/>
      <c r="P193" s="237">
        <v>90323</v>
      </c>
      <c r="R193" s="232"/>
      <c r="S193" s="4"/>
      <c r="T193" s="4"/>
      <c r="U193" s="4"/>
      <c r="V193" s="4"/>
      <c r="W193" s="4"/>
      <c r="X193" s="4"/>
    </row>
    <row r="194" spans="1:27" ht="14.45" customHeight="1" x14ac:dyDescent="0.2">
      <c r="C194" s="323" t="s">
        <v>70</v>
      </c>
      <c r="D194" s="323"/>
      <c r="E194" s="323"/>
      <c r="F194" s="323"/>
      <c r="G194" s="59"/>
      <c r="H194" s="14"/>
      <c r="I194" s="14"/>
      <c r="K194" s="63"/>
      <c r="M194" s="14"/>
      <c r="N194" s="62"/>
      <c r="O194" s="12"/>
      <c r="P194" s="237">
        <v>135126</v>
      </c>
      <c r="R194" s="232"/>
      <c r="S194" s="4"/>
      <c r="T194" s="4"/>
      <c r="U194" s="4"/>
      <c r="V194" s="4"/>
      <c r="W194" s="4"/>
      <c r="X194" s="4"/>
    </row>
    <row r="195" spans="1:27" ht="14.45" customHeight="1" x14ac:dyDescent="0.2">
      <c r="C195" s="4"/>
      <c r="D195" s="14"/>
      <c r="E195" s="14"/>
      <c r="F195" s="14"/>
      <c r="G195" s="14"/>
      <c r="H195" s="14"/>
      <c r="I195" s="14"/>
      <c r="K195" s="63"/>
      <c r="M195" s="14"/>
      <c r="N195" s="34"/>
      <c r="O195" s="12"/>
      <c r="P195" s="196"/>
      <c r="R195" s="232"/>
      <c r="S195" s="4"/>
      <c r="T195" s="4"/>
      <c r="U195" s="4"/>
      <c r="V195" s="4"/>
      <c r="W195" s="4"/>
      <c r="X195" s="4"/>
    </row>
    <row r="196" spans="1:27" ht="14.45" customHeight="1" thickBot="1" x14ac:dyDescent="0.25">
      <c r="D196" s="3"/>
      <c r="E196" s="3"/>
      <c r="K196" s="64"/>
      <c r="N196" s="58"/>
      <c r="O196" s="82"/>
      <c r="P196" s="197">
        <f>SUM(P193:P195)</f>
        <v>225449</v>
      </c>
      <c r="R196" s="227"/>
      <c r="S196" s="296"/>
      <c r="T196" s="296"/>
      <c r="U196" s="296"/>
      <c r="V196" s="296"/>
      <c r="W196" s="296"/>
      <c r="X196" s="296"/>
      <c r="Y196" s="296"/>
    </row>
    <row r="197" spans="1:27" ht="14.45" customHeight="1" x14ac:dyDescent="0.2">
      <c r="A197" s="3"/>
      <c r="C197" s="3"/>
      <c r="D197" s="3"/>
      <c r="E197" s="3"/>
      <c r="J197" s="38"/>
      <c r="K197" s="37"/>
      <c r="L197" s="39"/>
      <c r="N197" s="21"/>
      <c r="S197" s="296"/>
      <c r="T197" s="296"/>
      <c r="U197" s="296"/>
      <c r="V197" s="296"/>
      <c r="W197" s="296"/>
      <c r="X197" s="296"/>
      <c r="Y197" s="296"/>
    </row>
    <row r="198" spans="1:27" ht="14.45" customHeight="1" x14ac:dyDescent="0.2">
      <c r="A198" s="3">
        <v>15</v>
      </c>
      <c r="C198" s="305" t="s">
        <v>51</v>
      </c>
      <c r="D198" s="305"/>
      <c r="E198" s="305"/>
      <c r="F198" s="305"/>
      <c r="G198" s="305"/>
      <c r="H198" s="305"/>
      <c r="I198" s="305"/>
      <c r="J198" s="305"/>
      <c r="K198" s="305"/>
      <c r="L198" s="305"/>
      <c r="M198" s="305"/>
      <c r="N198" s="305"/>
      <c r="O198" s="305"/>
      <c r="P198" s="305"/>
      <c r="R198" s="296"/>
      <c r="S198" s="296"/>
      <c r="T198" s="296"/>
      <c r="U198" s="296"/>
      <c r="V198" s="296"/>
      <c r="W198" s="296"/>
      <c r="X198" s="296"/>
      <c r="Y198" s="14"/>
      <c r="Z198" s="14"/>
      <c r="AA198" s="14"/>
    </row>
    <row r="199" spans="1:27" ht="14.45" customHeight="1" x14ac:dyDescent="0.2">
      <c r="C199" s="14"/>
      <c r="D199" s="14"/>
      <c r="E199" s="14"/>
      <c r="F199" s="14"/>
      <c r="G199" s="14"/>
      <c r="H199" s="14"/>
      <c r="I199" s="14"/>
      <c r="J199" s="14"/>
      <c r="K199" s="14"/>
      <c r="L199" s="14"/>
      <c r="M199" s="14"/>
      <c r="N199" s="14"/>
      <c r="O199" s="14"/>
      <c r="P199" s="14"/>
      <c r="R199" s="232"/>
      <c r="S199" s="4"/>
      <c r="T199" s="4"/>
      <c r="U199" s="4"/>
      <c r="V199" s="4"/>
      <c r="W199" s="4"/>
      <c r="X199" s="4"/>
      <c r="Y199" s="14"/>
      <c r="Z199" s="14"/>
      <c r="AA199" s="14"/>
    </row>
    <row r="200" spans="1:27" ht="56.25" customHeight="1" x14ac:dyDescent="0.2">
      <c r="C200" s="14"/>
      <c r="D200" s="14"/>
      <c r="E200" s="14"/>
      <c r="F200" s="14"/>
      <c r="G200" s="14"/>
      <c r="H200" s="14"/>
      <c r="I200" s="14"/>
      <c r="K200" s="19"/>
      <c r="M200" s="14"/>
      <c r="O200" s="14"/>
      <c r="P200" s="66" t="s">
        <v>300</v>
      </c>
      <c r="R200" s="232"/>
      <c r="S200" s="4"/>
      <c r="T200" s="4"/>
      <c r="U200" s="4"/>
      <c r="V200" s="4"/>
      <c r="W200" s="4"/>
      <c r="X200" s="4"/>
      <c r="Y200" s="14"/>
      <c r="Z200" s="14"/>
      <c r="AA200" s="14"/>
    </row>
    <row r="201" spans="1:27" ht="14.45" customHeight="1" x14ac:dyDescent="0.2">
      <c r="C201" s="1" t="s">
        <v>146</v>
      </c>
      <c r="D201" s="168"/>
      <c r="E201" s="168"/>
      <c r="F201" s="168"/>
      <c r="O201" s="12"/>
      <c r="P201" s="12"/>
      <c r="R201" s="232"/>
      <c r="S201" s="9"/>
      <c r="T201" s="9"/>
      <c r="U201" s="12"/>
      <c r="V201" s="12"/>
      <c r="W201" s="12"/>
      <c r="Y201" s="12"/>
      <c r="AA201" s="12"/>
    </row>
    <row r="202" spans="1:27" ht="14.45" customHeight="1" x14ac:dyDescent="0.2">
      <c r="C202" s="1"/>
      <c r="D202" s="168"/>
      <c r="E202" s="168"/>
      <c r="F202" s="168"/>
      <c r="O202" s="12"/>
      <c r="P202" s="12"/>
      <c r="R202" s="232"/>
      <c r="S202" s="9"/>
      <c r="T202" s="9"/>
      <c r="U202" s="12"/>
      <c r="V202" s="12"/>
      <c r="W202" s="12"/>
      <c r="Y202" s="12"/>
      <c r="AA202" s="12"/>
    </row>
    <row r="203" spans="1:27" ht="14.45" customHeight="1" x14ac:dyDescent="0.2">
      <c r="C203" s="3" t="s">
        <v>73</v>
      </c>
      <c r="H203" s="47" t="s">
        <v>72</v>
      </c>
      <c r="L203" s="322" t="s">
        <v>358</v>
      </c>
      <c r="M203" s="322"/>
      <c r="N203" s="322"/>
      <c r="O203" s="12"/>
      <c r="P203" s="6" t="s">
        <v>3</v>
      </c>
      <c r="R203" s="232"/>
      <c r="S203" s="9"/>
      <c r="T203" s="9"/>
      <c r="U203" s="12"/>
      <c r="V203" s="12"/>
      <c r="W203" s="12"/>
      <c r="Y203" s="12"/>
      <c r="AA203" s="12"/>
    </row>
    <row r="204" spans="1:27" ht="9" customHeight="1" x14ac:dyDescent="0.2">
      <c r="C204" s="3"/>
      <c r="H204" s="3"/>
      <c r="L204" s="56"/>
      <c r="M204" s="56"/>
      <c r="N204" s="56"/>
      <c r="O204" s="12"/>
      <c r="P204" s="6"/>
      <c r="R204" s="232"/>
      <c r="S204" s="9"/>
      <c r="T204" s="9"/>
      <c r="U204" s="12"/>
      <c r="V204" s="12"/>
      <c r="W204" s="12"/>
      <c r="Y204" s="12"/>
      <c r="AA204" s="12"/>
    </row>
    <row r="205" spans="1:27" ht="18" customHeight="1" x14ac:dyDescent="0.2">
      <c r="C205" s="12" t="s">
        <v>64</v>
      </c>
      <c r="D205" s="12"/>
      <c r="E205" s="12"/>
      <c r="F205" s="12"/>
      <c r="G205" s="12"/>
      <c r="H205" s="12" t="s">
        <v>247</v>
      </c>
      <c r="I205" s="12"/>
      <c r="J205" s="12"/>
      <c r="K205" s="12"/>
      <c r="L205" s="288" t="s">
        <v>67</v>
      </c>
      <c r="M205" s="288"/>
      <c r="N205" s="288"/>
      <c r="O205" s="12"/>
      <c r="P205" s="167">
        <v>2420</v>
      </c>
      <c r="R205" s="232"/>
      <c r="W205" s="12"/>
      <c r="Y205" s="120"/>
      <c r="AA205" s="12"/>
    </row>
    <row r="206" spans="1:27" ht="18.75" customHeight="1" x14ac:dyDescent="0.2">
      <c r="C206" s="12" t="s">
        <v>64</v>
      </c>
      <c r="D206" s="12"/>
      <c r="E206" s="12"/>
      <c r="F206" s="12"/>
      <c r="G206" s="12"/>
      <c r="H206" s="12" t="s">
        <v>247</v>
      </c>
      <c r="I206" s="12"/>
      <c r="J206" s="12"/>
      <c r="K206" s="12"/>
      <c r="L206" s="288" t="s">
        <v>69</v>
      </c>
      <c r="M206" s="288"/>
      <c r="N206" s="288"/>
      <c r="O206" s="12"/>
      <c r="P206" s="167">
        <v>1932</v>
      </c>
      <c r="R206" s="232"/>
      <c r="W206" s="12"/>
      <c r="Y206" s="120"/>
      <c r="AA206" s="12"/>
    </row>
    <row r="207" spans="1:27" ht="18.75" customHeight="1" x14ac:dyDescent="0.2">
      <c r="C207" s="12"/>
      <c r="D207" s="12"/>
      <c r="E207" s="12"/>
      <c r="F207" s="12"/>
      <c r="G207" s="12"/>
      <c r="H207" s="12"/>
      <c r="I207" s="12"/>
      <c r="J207" s="12"/>
      <c r="K207" s="12"/>
      <c r="L207" s="9"/>
      <c r="M207" s="9"/>
      <c r="N207" s="9"/>
      <c r="O207" s="12"/>
      <c r="P207" s="167"/>
      <c r="R207" s="232"/>
      <c r="W207" s="12"/>
      <c r="Y207" s="120"/>
      <c r="AA207" s="12"/>
    </row>
    <row r="208" spans="1:27" ht="18" customHeight="1" x14ac:dyDescent="0.2">
      <c r="C208" s="1" t="s">
        <v>177</v>
      </c>
      <c r="D208" s="12"/>
      <c r="E208" s="12"/>
      <c r="F208" s="12"/>
      <c r="G208" s="12"/>
      <c r="H208" s="12"/>
      <c r="I208" s="12"/>
      <c r="J208" s="12"/>
      <c r="K208" s="12"/>
      <c r="L208" s="9"/>
      <c r="M208" s="9"/>
      <c r="N208" s="9"/>
      <c r="O208" s="12"/>
      <c r="P208" s="167"/>
      <c r="R208" s="232"/>
      <c r="W208" s="12"/>
      <c r="Y208" s="120"/>
      <c r="AA208" s="12"/>
    </row>
    <row r="209" spans="1:27" ht="18" customHeight="1" x14ac:dyDescent="0.2">
      <c r="C209" s="1"/>
      <c r="D209" s="12"/>
      <c r="E209" s="12"/>
      <c r="F209" s="12"/>
      <c r="G209" s="12"/>
      <c r="H209" s="12"/>
      <c r="I209" s="12"/>
      <c r="J209" s="12"/>
      <c r="K209" s="12"/>
      <c r="L209" s="9"/>
      <c r="M209" s="9"/>
      <c r="N209" s="9"/>
      <c r="O209" s="12"/>
      <c r="P209" s="167"/>
      <c r="R209" s="232"/>
      <c r="W209" s="12"/>
      <c r="Y209" s="120"/>
      <c r="AA209" s="12"/>
    </row>
    <row r="210" spans="1:27" ht="18" customHeight="1" x14ac:dyDescent="0.2">
      <c r="C210" s="3" t="s">
        <v>73</v>
      </c>
      <c r="H210" s="3" t="s">
        <v>72</v>
      </c>
      <c r="L210" s="322" t="s">
        <v>358</v>
      </c>
      <c r="M210" s="322"/>
      <c r="N210" s="322"/>
      <c r="O210" s="12"/>
      <c r="P210" s="6" t="s">
        <v>3</v>
      </c>
      <c r="R210" s="232"/>
      <c r="W210" s="12"/>
      <c r="Y210" s="120"/>
      <c r="AA210" s="12"/>
    </row>
    <row r="211" spans="1:27" ht="12" customHeight="1" x14ac:dyDescent="0.2">
      <c r="C211" s="3"/>
      <c r="H211" s="3"/>
      <c r="L211" s="56"/>
      <c r="M211" s="56"/>
      <c r="N211" s="56"/>
      <c r="O211" s="12"/>
      <c r="P211" s="6"/>
      <c r="R211" s="232"/>
      <c r="W211" s="12"/>
      <c r="Y211" s="120"/>
      <c r="AA211" s="12"/>
    </row>
    <row r="212" spans="1:27" ht="32.25" customHeight="1" x14ac:dyDescent="0.2">
      <c r="C212" s="288" t="s">
        <v>175</v>
      </c>
      <c r="D212" s="288"/>
      <c r="E212" s="288"/>
      <c r="F212" s="288"/>
      <c r="G212" s="12"/>
      <c r="H212" s="12" t="s">
        <v>74</v>
      </c>
      <c r="I212" s="12"/>
      <c r="J212" s="12"/>
      <c r="K212" s="12"/>
      <c r="L212" s="288" t="s">
        <v>52</v>
      </c>
      <c r="M212" s="288"/>
      <c r="N212" s="288"/>
      <c r="O212" s="12"/>
      <c r="P212" s="167">
        <v>18973</v>
      </c>
      <c r="R212" s="232"/>
      <c r="W212" s="12"/>
      <c r="Y212" s="120"/>
      <c r="AA212" s="12"/>
    </row>
    <row r="213" spans="1:27" ht="12" customHeight="1" x14ac:dyDescent="0.2">
      <c r="C213" s="3"/>
      <c r="H213" s="3"/>
      <c r="L213" s="56"/>
      <c r="M213" s="56"/>
      <c r="N213" s="56"/>
      <c r="O213" s="12"/>
      <c r="P213" s="6"/>
      <c r="R213" s="232"/>
      <c r="W213" s="12"/>
      <c r="Y213" s="120"/>
      <c r="AA213" s="12"/>
    </row>
    <row r="214" spans="1:27" ht="18" customHeight="1" x14ac:dyDescent="0.2">
      <c r="C214" s="12" t="s">
        <v>181</v>
      </c>
      <c r="D214" s="12"/>
      <c r="E214" s="12"/>
      <c r="F214" s="12"/>
      <c r="G214" s="12"/>
      <c r="H214" s="12" t="s">
        <v>74</v>
      </c>
      <c r="I214" s="12"/>
      <c r="J214" s="12"/>
      <c r="K214" s="12"/>
      <c r="L214" s="288" t="s">
        <v>52</v>
      </c>
      <c r="M214" s="288"/>
      <c r="N214" s="288"/>
      <c r="O214" s="12"/>
      <c r="P214" s="167">
        <v>4290</v>
      </c>
      <c r="R214" s="232"/>
      <c r="W214" s="12"/>
      <c r="Y214" s="120"/>
      <c r="AA214" s="12"/>
    </row>
    <row r="215" spans="1:27" ht="17.25" customHeight="1" x14ac:dyDescent="0.2">
      <c r="C215" s="349"/>
      <c r="D215" s="349"/>
      <c r="E215" s="188"/>
      <c r="F215" s="12"/>
      <c r="G215" s="12"/>
      <c r="H215" s="12"/>
      <c r="I215" s="12"/>
      <c r="J215" s="12"/>
      <c r="K215" s="12"/>
      <c r="L215" s="287"/>
      <c r="M215" s="287"/>
      <c r="N215" s="287"/>
      <c r="O215" s="12"/>
      <c r="P215" s="167"/>
      <c r="R215" s="232"/>
      <c r="W215" s="12"/>
      <c r="Y215" s="120"/>
      <c r="AA215" s="12"/>
    </row>
    <row r="216" spans="1:27" ht="18" customHeight="1" x14ac:dyDescent="0.2">
      <c r="C216" s="12" t="s">
        <v>182</v>
      </c>
      <c r="D216" s="138"/>
      <c r="E216" s="138"/>
      <c r="F216" s="138"/>
      <c r="G216" s="12"/>
      <c r="H216" s="12" t="s">
        <v>74</v>
      </c>
      <c r="I216" s="12"/>
      <c r="J216" s="12"/>
      <c r="K216" s="12"/>
      <c r="L216" s="288" t="s">
        <v>52</v>
      </c>
      <c r="M216" s="288"/>
      <c r="N216" s="288"/>
      <c r="O216" s="12"/>
      <c r="P216" s="167">
        <v>1408</v>
      </c>
      <c r="R216" s="232"/>
      <c r="W216" s="12"/>
      <c r="Y216" s="120"/>
      <c r="AA216" s="12"/>
    </row>
    <row r="217" spans="1:27" ht="15.75" customHeight="1" x14ac:dyDescent="0.2">
      <c r="C217" s="350"/>
      <c r="D217" s="351"/>
      <c r="E217" s="189"/>
      <c r="F217" s="138"/>
      <c r="G217" s="12"/>
      <c r="H217" s="12"/>
      <c r="I217" s="12"/>
      <c r="J217" s="12"/>
      <c r="K217" s="12"/>
      <c r="L217" s="287"/>
      <c r="M217" s="287"/>
      <c r="N217" s="287"/>
      <c r="O217" s="12"/>
      <c r="P217" s="167"/>
      <c r="R217" s="232"/>
      <c r="W217" s="12"/>
      <c r="Y217" s="120"/>
      <c r="AA217" s="12"/>
    </row>
    <row r="218" spans="1:27" ht="30" customHeight="1" x14ac:dyDescent="0.2">
      <c r="C218" s="12" t="s">
        <v>65</v>
      </c>
      <c r="D218" s="12"/>
      <c r="E218" s="12"/>
      <c r="F218" s="12"/>
      <c r="G218" s="12"/>
      <c r="H218" s="12" t="s">
        <v>74</v>
      </c>
      <c r="I218" s="12"/>
      <c r="J218" s="12"/>
      <c r="K218" s="12"/>
      <c r="L218" s="288" t="s">
        <v>52</v>
      </c>
      <c r="M218" s="288"/>
      <c r="N218" s="288"/>
      <c r="O218" s="12"/>
      <c r="P218" s="167">
        <v>76</v>
      </c>
      <c r="R218" s="232"/>
      <c r="W218" s="12"/>
      <c r="Y218" s="120"/>
      <c r="AA218" s="12"/>
    </row>
    <row r="219" spans="1:27" ht="30" customHeight="1" x14ac:dyDescent="0.2">
      <c r="C219" s="12" t="s">
        <v>248</v>
      </c>
      <c r="D219" s="12"/>
      <c r="E219" s="12"/>
      <c r="F219" s="12"/>
      <c r="G219" s="12"/>
      <c r="H219" s="12" t="s">
        <v>74</v>
      </c>
      <c r="I219" s="12"/>
      <c r="J219" s="12"/>
      <c r="K219" s="12"/>
      <c r="L219" s="288" t="s">
        <v>52</v>
      </c>
      <c r="M219" s="288"/>
      <c r="N219" s="288"/>
      <c r="O219" s="12"/>
      <c r="P219" s="167">
        <v>117</v>
      </c>
      <c r="R219" s="232"/>
      <c r="W219" s="12"/>
      <c r="Y219" s="120"/>
      <c r="AA219" s="12"/>
    </row>
    <row r="220" spans="1:27" ht="30" customHeight="1" x14ac:dyDescent="0.2">
      <c r="C220" s="12" t="s">
        <v>121</v>
      </c>
      <c r="D220" s="12"/>
      <c r="E220" s="12"/>
      <c r="F220" s="12"/>
      <c r="G220" s="12"/>
      <c r="H220" s="12" t="s">
        <v>74</v>
      </c>
      <c r="I220" s="12"/>
      <c r="J220" s="12"/>
      <c r="K220" s="12"/>
      <c r="L220" s="288" t="s">
        <v>52</v>
      </c>
      <c r="M220" s="288"/>
      <c r="N220" s="288"/>
      <c r="O220" s="12"/>
      <c r="P220" s="167">
        <v>251</v>
      </c>
      <c r="R220" s="232"/>
      <c r="W220" s="12"/>
      <c r="Y220" s="120"/>
      <c r="AA220" s="12"/>
    </row>
    <row r="221" spans="1:27" ht="30" customHeight="1" x14ac:dyDescent="0.2">
      <c r="C221" s="12" t="s">
        <v>66</v>
      </c>
      <c r="D221" s="12"/>
      <c r="E221" s="12"/>
      <c r="F221" s="12"/>
      <c r="G221" s="12"/>
      <c r="H221" s="12" t="s">
        <v>74</v>
      </c>
      <c r="I221" s="12"/>
      <c r="J221" s="12"/>
      <c r="K221" s="12"/>
      <c r="L221" s="288" t="s">
        <v>52</v>
      </c>
      <c r="M221" s="288"/>
      <c r="N221" s="288"/>
      <c r="O221" s="12"/>
      <c r="P221" s="167">
        <v>120</v>
      </c>
      <c r="R221" s="232"/>
      <c r="W221" s="12"/>
      <c r="Y221" s="120"/>
      <c r="AA221" s="12"/>
    </row>
    <row r="222" spans="1:27" ht="30" customHeight="1" x14ac:dyDescent="0.2">
      <c r="C222" s="12" t="s">
        <v>102</v>
      </c>
      <c r="D222" s="12"/>
      <c r="E222" s="12"/>
      <c r="F222" s="12"/>
      <c r="G222" s="12"/>
      <c r="H222" s="12" t="s">
        <v>74</v>
      </c>
      <c r="I222" s="12"/>
      <c r="J222" s="12"/>
      <c r="K222" s="12"/>
      <c r="L222" s="288" t="s">
        <v>52</v>
      </c>
      <c r="M222" s="288"/>
      <c r="N222" s="288"/>
      <c r="O222" s="12"/>
      <c r="P222" s="167">
        <v>368</v>
      </c>
      <c r="R222" s="232"/>
      <c r="W222" s="12"/>
      <c r="Y222" s="120"/>
      <c r="AA222" s="12"/>
    </row>
    <row r="223" spans="1:27" ht="30" customHeight="1" x14ac:dyDescent="0.2">
      <c r="C223" s="12" t="s">
        <v>131</v>
      </c>
      <c r="D223" s="12"/>
      <c r="E223" s="12"/>
      <c r="F223" s="12"/>
      <c r="G223" s="12"/>
      <c r="H223" s="12" t="s">
        <v>74</v>
      </c>
      <c r="I223" s="12"/>
      <c r="J223" s="12"/>
      <c r="K223" s="12"/>
      <c r="L223" s="288" t="s">
        <v>52</v>
      </c>
      <c r="M223" s="288"/>
      <c r="N223" s="288"/>
      <c r="O223" s="12"/>
      <c r="P223" s="167">
        <v>68</v>
      </c>
      <c r="R223" s="232"/>
      <c r="W223" s="12"/>
      <c r="Y223" s="120"/>
      <c r="AA223" s="12"/>
    </row>
    <row r="224" spans="1:27" ht="28.5" customHeight="1" x14ac:dyDescent="0.2">
      <c r="A224" s="3"/>
      <c r="C224" s="12" t="s">
        <v>236</v>
      </c>
      <c r="D224" s="12"/>
      <c r="E224" s="12"/>
      <c r="F224" s="12"/>
      <c r="G224" s="12"/>
      <c r="H224" s="12" t="s">
        <v>74</v>
      </c>
      <c r="I224" s="12"/>
      <c r="J224" s="12"/>
      <c r="K224" s="12"/>
      <c r="L224" s="288" t="s">
        <v>52</v>
      </c>
      <c r="M224" s="288"/>
      <c r="N224" s="288"/>
      <c r="O224" s="12"/>
      <c r="P224" s="167">
        <v>163</v>
      </c>
      <c r="R224" s="232"/>
      <c r="S224" s="4"/>
      <c r="T224" s="4"/>
      <c r="U224" s="4"/>
      <c r="V224" s="4"/>
      <c r="W224" s="4"/>
      <c r="X224" s="4"/>
      <c r="Y224" s="14"/>
      <c r="Z224" s="14"/>
      <c r="AA224" s="14"/>
    </row>
    <row r="225" spans="1:27" ht="21" customHeight="1" x14ac:dyDescent="0.2">
      <c r="A225" s="3"/>
      <c r="C225" s="1" t="s">
        <v>288</v>
      </c>
      <c r="D225" s="168"/>
      <c r="E225" s="14"/>
      <c r="F225" s="14"/>
      <c r="G225" s="14"/>
      <c r="H225" s="14"/>
      <c r="I225" s="14"/>
      <c r="J225" s="14"/>
      <c r="K225" s="14"/>
      <c r="L225" s="14"/>
      <c r="M225" s="14"/>
      <c r="N225" s="14"/>
      <c r="O225" s="14"/>
      <c r="P225" s="14"/>
      <c r="R225" s="232"/>
      <c r="S225" s="4"/>
      <c r="T225" s="4"/>
      <c r="U225" s="4"/>
      <c r="V225" s="4"/>
      <c r="W225" s="4"/>
      <c r="X225" s="4"/>
      <c r="Y225" s="14"/>
      <c r="Z225" s="14"/>
      <c r="AA225" s="14"/>
    </row>
    <row r="226" spans="1:27" ht="15.75" customHeight="1" x14ac:dyDescent="0.2">
      <c r="A226" s="3"/>
      <c r="C226" s="3"/>
      <c r="D226" s="4"/>
      <c r="E226" s="4"/>
      <c r="F226" s="4"/>
      <c r="G226" s="4"/>
      <c r="H226" s="4"/>
      <c r="I226" s="4"/>
      <c r="J226" s="4"/>
      <c r="K226" s="4"/>
      <c r="L226" s="4"/>
      <c r="M226" s="4"/>
      <c r="N226" s="4"/>
      <c r="O226" s="4"/>
      <c r="P226" s="4"/>
      <c r="R226" s="232"/>
      <c r="S226" s="4"/>
      <c r="T226" s="4"/>
      <c r="U226" s="4"/>
      <c r="V226" s="4"/>
      <c r="W226" s="4"/>
      <c r="X226" s="4"/>
      <c r="Y226" s="14"/>
      <c r="Z226" s="14"/>
      <c r="AA226" s="14"/>
    </row>
    <row r="227" spans="1:27" ht="18.75" customHeight="1" x14ac:dyDescent="0.2">
      <c r="C227" s="12" t="s">
        <v>250</v>
      </c>
      <c r="D227" s="12"/>
      <c r="E227" s="12"/>
      <c r="F227" s="12"/>
      <c r="G227" s="12"/>
      <c r="H227" s="12" t="s">
        <v>74</v>
      </c>
      <c r="I227" s="12"/>
      <c r="J227" s="12"/>
      <c r="K227" s="12"/>
      <c r="L227" s="288" t="s">
        <v>249</v>
      </c>
      <c r="M227" s="287"/>
      <c r="N227" s="287"/>
      <c r="O227" s="12"/>
      <c r="P227" s="167">
        <v>27456</v>
      </c>
      <c r="R227" s="232"/>
      <c r="W227" s="12"/>
      <c r="Y227" s="120"/>
      <c r="AA227" s="12"/>
    </row>
    <row r="228" spans="1:27" ht="29.25" customHeight="1" x14ac:dyDescent="0.2">
      <c r="C228" s="12" t="s">
        <v>272</v>
      </c>
      <c r="D228" s="12"/>
      <c r="E228" s="12"/>
      <c r="F228" s="12"/>
      <c r="G228" s="12"/>
      <c r="H228" s="12" t="s">
        <v>74</v>
      </c>
      <c r="I228" s="12"/>
      <c r="J228" s="12"/>
      <c r="K228" s="12"/>
      <c r="L228" s="288" t="s">
        <v>273</v>
      </c>
      <c r="M228" s="287"/>
      <c r="N228" s="287"/>
      <c r="O228" s="12"/>
      <c r="P228" s="167">
        <v>800</v>
      </c>
      <c r="R228" s="232"/>
      <c r="W228" s="12"/>
      <c r="Y228" s="120"/>
      <c r="AA228" s="12"/>
    </row>
    <row r="229" spans="1:27" ht="23.25" customHeight="1" x14ac:dyDescent="0.2">
      <c r="C229" s="12" t="s">
        <v>274</v>
      </c>
      <c r="D229" s="12"/>
      <c r="E229" s="12"/>
      <c r="F229" s="12"/>
      <c r="G229" s="12"/>
      <c r="H229" s="12" t="s">
        <v>74</v>
      </c>
      <c r="I229" s="12"/>
      <c r="J229" s="12"/>
      <c r="K229" s="12"/>
      <c r="L229" s="288" t="s">
        <v>275</v>
      </c>
      <c r="M229" s="287"/>
      <c r="N229" s="287"/>
      <c r="O229" s="12"/>
      <c r="P229" s="167">
        <v>1924</v>
      </c>
      <c r="R229" s="232"/>
      <c r="W229" s="12"/>
      <c r="Y229" s="120"/>
      <c r="AA229" s="12"/>
    </row>
    <row r="230" spans="1:27" ht="18" customHeight="1" x14ac:dyDescent="0.2">
      <c r="C230" s="12" t="s">
        <v>152</v>
      </c>
      <c r="D230" s="12"/>
      <c r="E230" s="12"/>
      <c r="F230" s="12"/>
      <c r="G230" s="12"/>
      <c r="H230" s="12" t="s">
        <v>74</v>
      </c>
      <c r="I230" s="12"/>
      <c r="J230" s="12"/>
      <c r="K230" s="12"/>
      <c r="L230" s="288" t="s">
        <v>176</v>
      </c>
      <c r="M230" s="288"/>
      <c r="N230" s="288"/>
      <c r="O230" s="12"/>
      <c r="P230" s="167">
        <v>973</v>
      </c>
      <c r="R230" s="232"/>
      <c r="W230" s="12"/>
      <c r="Y230" s="120"/>
      <c r="AA230" s="12"/>
    </row>
  </sheetData>
  <mergeCells count="85">
    <mergeCell ref="L227:N227"/>
    <mergeCell ref="C215:D215"/>
    <mergeCell ref="C217:D217"/>
    <mergeCell ref="C81:F81"/>
    <mergeCell ref="C212:F212"/>
    <mergeCell ref="C173:N173"/>
    <mergeCell ref="L223:N223"/>
    <mergeCell ref="L205:N205"/>
    <mergeCell ref="C193:F193"/>
    <mergeCell ref="C180:P180"/>
    <mergeCell ref="L206:N206"/>
    <mergeCell ref="L222:N222"/>
    <mergeCell ref="C194:F194"/>
    <mergeCell ref="L214:N215"/>
    <mergeCell ref="D37:P37"/>
    <mergeCell ref="D42:P42"/>
    <mergeCell ref="C60:P60"/>
    <mergeCell ref="H59:J59"/>
    <mergeCell ref="C66:P66"/>
    <mergeCell ref="C54:P54"/>
    <mergeCell ref="C56:P56"/>
    <mergeCell ref="D51:P51"/>
    <mergeCell ref="C64:P64"/>
    <mergeCell ref="L59:N59"/>
    <mergeCell ref="D41:P41"/>
    <mergeCell ref="D46:P46"/>
    <mergeCell ref="D47:P47"/>
    <mergeCell ref="D39:P39"/>
    <mergeCell ref="D40:P40"/>
    <mergeCell ref="L230:N230"/>
    <mergeCell ref="L228:N228"/>
    <mergeCell ref="R74:AG74"/>
    <mergeCell ref="AD80:AG80"/>
    <mergeCell ref="Z80:AB80"/>
    <mergeCell ref="R187:X187"/>
    <mergeCell ref="R81:AI81"/>
    <mergeCell ref="L229:N229"/>
    <mergeCell ref="L224:N224"/>
    <mergeCell ref="S197:Y197"/>
    <mergeCell ref="C172:N172"/>
    <mergeCell ref="C80:P80"/>
    <mergeCell ref="C174:P174"/>
    <mergeCell ref="C178:P178"/>
    <mergeCell ref="C83:P83"/>
    <mergeCell ref="C169:P169"/>
    <mergeCell ref="C3:P3"/>
    <mergeCell ref="C5:P5"/>
    <mergeCell ref="C9:P9"/>
    <mergeCell ref="C7:P7"/>
    <mergeCell ref="D50:P50"/>
    <mergeCell ref="F27:P27"/>
    <mergeCell ref="F29:P29"/>
    <mergeCell ref="C31:D31"/>
    <mergeCell ref="D38:P38"/>
    <mergeCell ref="C13:P13"/>
    <mergeCell ref="D49:P49"/>
    <mergeCell ref="C30:D30"/>
    <mergeCell ref="F30:L30"/>
    <mergeCell ref="D44:P44"/>
    <mergeCell ref="C34:P34"/>
    <mergeCell ref="D36:I36"/>
    <mergeCell ref="R68:AG68"/>
    <mergeCell ref="C68:P68"/>
    <mergeCell ref="C72:P72"/>
    <mergeCell ref="C70:P70"/>
    <mergeCell ref="R173:AD173"/>
    <mergeCell ref="C76:P76"/>
    <mergeCell ref="C78:G78"/>
    <mergeCell ref="C79:G79"/>
    <mergeCell ref="S180:AH180"/>
    <mergeCell ref="S186:AE186"/>
    <mergeCell ref="S196:Y196"/>
    <mergeCell ref="L221:N221"/>
    <mergeCell ref="L219:N219"/>
    <mergeCell ref="L212:N212"/>
    <mergeCell ref="R198:X198"/>
    <mergeCell ref="L203:N203"/>
    <mergeCell ref="C198:P198"/>
    <mergeCell ref="L210:N210"/>
    <mergeCell ref="L216:N217"/>
    <mergeCell ref="S182:AJ182"/>
    <mergeCell ref="C182:P182"/>
    <mergeCell ref="C186:P186"/>
    <mergeCell ref="L220:N220"/>
    <mergeCell ref="L218:N218"/>
  </mergeCells>
  <phoneticPr fontId="0" type="noConversion"/>
  <printOptions horizontalCentered="1"/>
  <pageMargins left="0.18" right="0.14000000000000001" top="0.31" bottom="0.23" header="0.19" footer="0.16"/>
  <pageSetup paperSize="9" scale="79" fitToHeight="4" orientation="portrait" r:id="rId1"/>
  <headerFooter alignWithMargins="0">
    <oddHeader xml:space="preserve">&amp;C( &amp;P+4 )
</oddHeader>
  </headerFooter>
  <rowBreaks count="4" manualBreakCount="4">
    <brk id="44" max="15" man="1"/>
    <brk id="80" max="15" man="1"/>
    <brk id="149" max="15" man="1"/>
    <brk id="196"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1"/>
  <sheetViews>
    <sheetView showGridLines="0" view="pageBreakPreview" zoomScaleNormal="100" zoomScaleSheetLayoutView="100" workbookViewId="0">
      <selection activeCell="X18" sqref="X18"/>
    </sheetView>
  </sheetViews>
  <sheetFormatPr defaultColWidth="9.140625" defaultRowHeight="14.45" customHeight="1" x14ac:dyDescent="0.2"/>
  <cols>
    <col min="1" max="1" width="4.140625" style="2" customWidth="1"/>
    <col min="2" max="2" width="3" style="2" customWidth="1"/>
    <col min="3" max="3" width="4.85546875" style="2" customWidth="1"/>
    <col min="4" max="4" width="23.85546875" style="2" customWidth="1"/>
    <col min="5" max="5" width="10.42578125" style="2" customWidth="1"/>
    <col min="6" max="6" width="1.7109375" style="2" customWidth="1"/>
    <col min="7" max="7" width="9" style="2" customWidth="1"/>
    <col min="8" max="8" width="1.42578125" style="2" customWidth="1"/>
    <col min="9" max="9" width="12.42578125" style="2" customWidth="1"/>
    <col min="10" max="10" width="1.42578125" style="2" customWidth="1"/>
    <col min="11" max="11" width="13" style="2" customWidth="1"/>
    <col min="12" max="12" width="0.7109375" style="2" customWidth="1"/>
    <col min="13" max="13" width="13.42578125" style="2" customWidth="1"/>
    <col min="14" max="14" width="1.28515625" style="2" customWidth="1"/>
    <col min="15" max="15" width="13.85546875" style="2" customWidth="1"/>
    <col min="16" max="16" width="1.5703125" style="2" customWidth="1"/>
    <col min="17" max="17" width="10.140625" style="2" hidden="1" customWidth="1"/>
    <col min="18" max="18" width="11.85546875" style="2" hidden="1" customWidth="1"/>
    <col min="19" max="19" width="0" style="2" hidden="1" customWidth="1"/>
    <col min="20" max="20" width="10.7109375" style="2" hidden="1" customWidth="1"/>
    <col min="21" max="21" width="20.5703125" style="2" hidden="1" customWidth="1"/>
    <col min="22" max="22" width="9.140625" style="2" hidden="1" customWidth="1"/>
    <col min="23" max="16384" width="9.140625" style="2"/>
  </cols>
  <sheetData>
    <row r="1" spans="1:32" ht="14.45" customHeight="1" x14ac:dyDescent="0.2">
      <c r="A1" s="352" t="s">
        <v>157</v>
      </c>
      <c r="B1" s="336"/>
      <c r="C1" s="336"/>
      <c r="D1" s="336"/>
      <c r="E1" s="336"/>
      <c r="F1" s="336"/>
      <c r="G1" s="336"/>
      <c r="H1" s="336"/>
      <c r="I1" s="336"/>
      <c r="J1" s="336"/>
      <c r="K1" s="336"/>
      <c r="L1" s="336"/>
      <c r="M1" s="336"/>
      <c r="N1" s="336"/>
      <c r="O1" s="336"/>
    </row>
    <row r="2" spans="1:32" ht="14.45" customHeight="1" x14ac:dyDescent="0.2">
      <c r="A2" s="336"/>
      <c r="B2" s="336"/>
      <c r="C2" s="336"/>
      <c r="D2" s="336"/>
      <c r="E2" s="336"/>
      <c r="F2" s="336"/>
      <c r="G2" s="336"/>
      <c r="H2" s="336"/>
      <c r="I2" s="336"/>
      <c r="J2" s="336"/>
      <c r="K2" s="336"/>
      <c r="L2" s="336"/>
      <c r="M2" s="336"/>
      <c r="N2" s="336"/>
      <c r="O2" s="336"/>
    </row>
    <row r="3" spans="1:32" ht="17.25" customHeight="1" x14ac:dyDescent="0.2">
      <c r="C3" s="12"/>
      <c r="G3" s="12"/>
      <c r="K3" s="9"/>
      <c r="L3" s="9"/>
      <c r="M3" s="9"/>
      <c r="O3" s="167"/>
    </row>
    <row r="4" spans="1:32" ht="14.45" customHeight="1" x14ac:dyDescent="0.2">
      <c r="A4" s="3">
        <v>16</v>
      </c>
      <c r="C4" s="222" t="s">
        <v>305</v>
      </c>
      <c r="D4" s="223"/>
      <c r="E4" s="223"/>
      <c r="F4" s="223"/>
      <c r="G4" s="223"/>
      <c r="H4" s="223"/>
      <c r="I4" s="223"/>
      <c r="J4" s="223"/>
      <c r="K4" s="223"/>
      <c r="L4" s="223"/>
      <c r="M4" s="223"/>
      <c r="N4" s="223"/>
      <c r="O4" s="223"/>
      <c r="Q4" s="4"/>
      <c r="R4" s="4"/>
      <c r="S4" s="4"/>
      <c r="T4" s="4"/>
      <c r="U4" s="4"/>
      <c r="V4" s="4"/>
      <c r="W4" s="4"/>
      <c r="X4" s="14"/>
      <c r="Y4" s="14"/>
      <c r="Z4" s="14"/>
    </row>
    <row r="5" spans="1:32" ht="14.45" customHeight="1" x14ac:dyDescent="0.2">
      <c r="A5" s="3"/>
      <c r="C5" s="222"/>
      <c r="D5" s="223"/>
      <c r="E5" s="223"/>
      <c r="F5" s="223"/>
      <c r="G5" s="223"/>
      <c r="H5" s="223"/>
      <c r="I5" s="223"/>
      <c r="J5" s="223"/>
      <c r="K5" s="223"/>
      <c r="L5" s="223"/>
      <c r="M5" s="223"/>
      <c r="N5" s="223"/>
      <c r="O5" s="223"/>
      <c r="Q5" s="4"/>
      <c r="R5" s="4"/>
      <c r="S5" s="4"/>
      <c r="T5" s="4"/>
      <c r="U5" s="4"/>
      <c r="V5" s="4"/>
      <c r="W5" s="4"/>
      <c r="X5" s="14"/>
      <c r="Y5" s="14"/>
      <c r="Z5" s="14"/>
    </row>
    <row r="6" spans="1:32" ht="14.45" customHeight="1" x14ac:dyDescent="0.2">
      <c r="A6" s="3"/>
      <c r="B6" s="3"/>
      <c r="C6" s="1" t="s">
        <v>262</v>
      </c>
      <c r="D6" s="233"/>
      <c r="E6" s="4"/>
      <c r="F6" s="4"/>
      <c r="G6" s="4"/>
      <c r="H6" s="4"/>
      <c r="I6" s="4"/>
      <c r="J6" s="4"/>
      <c r="K6" s="4"/>
      <c r="L6" s="4"/>
      <c r="M6" s="4"/>
      <c r="N6" s="4"/>
      <c r="O6" s="4"/>
      <c r="Q6" s="4"/>
      <c r="R6" s="4"/>
      <c r="S6" s="4"/>
      <c r="T6" s="4"/>
      <c r="U6" s="4"/>
      <c r="V6" s="4"/>
      <c r="W6" s="4"/>
      <c r="X6" s="14"/>
      <c r="Y6" s="14"/>
      <c r="Z6" s="14"/>
    </row>
    <row r="7" spans="1:32" ht="44.25" customHeight="1" x14ac:dyDescent="0.2">
      <c r="A7" s="3"/>
      <c r="C7" s="296" t="s">
        <v>359</v>
      </c>
      <c r="D7" s="321"/>
      <c r="E7" s="321"/>
      <c r="F7" s="321"/>
      <c r="G7" s="321"/>
      <c r="H7" s="321"/>
      <c r="I7" s="321"/>
      <c r="J7" s="321"/>
      <c r="K7" s="321"/>
      <c r="L7" s="321"/>
      <c r="M7" s="321"/>
      <c r="N7" s="321"/>
      <c r="O7" s="321"/>
      <c r="Q7" s="4"/>
      <c r="R7" s="354">
        <f>(PL!F18-PL!H18)/PL!H18</f>
        <v>1.9971835588301654E-2</v>
      </c>
      <c r="S7" s="355"/>
      <c r="T7" s="355"/>
      <c r="U7" s="355"/>
      <c r="V7" s="355"/>
      <c r="W7" s="355"/>
      <c r="X7" s="355"/>
      <c r="Y7" s="355"/>
      <c r="Z7" s="355"/>
      <c r="AA7" s="355"/>
      <c r="AB7" s="355"/>
      <c r="AC7" s="355"/>
      <c r="AD7" s="355"/>
    </row>
    <row r="8" spans="1:32" ht="10.5" customHeight="1" x14ac:dyDescent="0.2">
      <c r="A8" s="3"/>
      <c r="C8" s="250"/>
      <c r="D8" s="251"/>
      <c r="E8" s="251"/>
      <c r="F8" s="251"/>
      <c r="G8" s="251"/>
      <c r="H8" s="251"/>
      <c r="I8" s="251"/>
      <c r="J8" s="251"/>
      <c r="K8" s="251"/>
      <c r="L8" s="251"/>
      <c r="M8" s="251"/>
      <c r="N8" s="251"/>
      <c r="O8" s="251"/>
      <c r="Q8" s="4"/>
      <c r="R8" s="151"/>
      <c r="S8" s="152"/>
      <c r="T8" s="152"/>
      <c r="U8" s="152"/>
      <c r="V8" s="152"/>
      <c r="W8" s="152"/>
      <c r="X8" s="152"/>
      <c r="Y8" s="152"/>
      <c r="Z8" s="152"/>
      <c r="AA8" s="152"/>
      <c r="AB8" s="152"/>
      <c r="AC8" s="152"/>
      <c r="AD8" s="152"/>
    </row>
    <row r="9" spans="1:32" ht="45.75" customHeight="1" x14ac:dyDescent="0.2">
      <c r="A9" s="3"/>
      <c r="C9" s="296" t="s">
        <v>353</v>
      </c>
      <c r="D9" s="356"/>
      <c r="E9" s="356"/>
      <c r="F9" s="356"/>
      <c r="G9" s="356"/>
      <c r="H9" s="356"/>
      <c r="I9" s="356"/>
      <c r="J9" s="356"/>
      <c r="K9" s="356"/>
      <c r="L9" s="356"/>
      <c r="M9" s="356"/>
      <c r="N9" s="356"/>
      <c r="O9" s="356"/>
      <c r="Q9" s="218">
        <f>'[1]AuditComm (2)'!$F$88</f>
        <v>0.12783315142735216</v>
      </c>
      <c r="R9" s="151">
        <f>PL!F34</f>
        <v>48590</v>
      </c>
      <c r="S9" s="152"/>
      <c r="T9" s="152">
        <f>PL!H34</f>
        <v>70151</v>
      </c>
      <c r="U9" s="271">
        <f>(PL!F34-PL!H34)/PL!H34</f>
        <v>-0.30735128508503085</v>
      </c>
      <c r="V9" s="152"/>
      <c r="W9" s="152"/>
      <c r="X9" s="152"/>
      <c r="Y9" s="152"/>
      <c r="Z9" s="152"/>
      <c r="AA9" s="152"/>
      <c r="AB9" s="152"/>
      <c r="AC9" s="152"/>
      <c r="AD9" s="152"/>
    </row>
    <row r="10" spans="1:32" ht="15.75" customHeight="1" x14ac:dyDescent="0.2">
      <c r="A10" s="3"/>
      <c r="C10" s="4"/>
      <c r="D10" s="234"/>
      <c r="E10" s="234"/>
      <c r="F10" s="234"/>
      <c r="G10" s="234"/>
      <c r="H10" s="234"/>
      <c r="I10" s="234"/>
      <c r="J10" s="234"/>
      <c r="K10" s="234"/>
      <c r="L10" s="234"/>
      <c r="M10" s="234"/>
      <c r="N10" s="234"/>
      <c r="O10" s="234"/>
      <c r="Q10" s="218"/>
      <c r="R10" s="151"/>
      <c r="S10" s="152"/>
      <c r="T10" s="152"/>
      <c r="U10" s="152"/>
      <c r="V10" s="152"/>
      <c r="W10" s="152"/>
      <c r="X10" s="152"/>
      <c r="Y10" s="152"/>
      <c r="Z10" s="152"/>
      <c r="AA10" s="152"/>
      <c r="AB10" s="152"/>
      <c r="AC10" s="152"/>
      <c r="AD10" s="152"/>
    </row>
    <row r="11" spans="1:32" ht="13.5" customHeight="1" x14ac:dyDescent="0.2">
      <c r="A11" s="3"/>
      <c r="C11" s="1" t="s">
        <v>263</v>
      </c>
      <c r="D11" s="233"/>
      <c r="E11" s="4"/>
      <c r="F11" s="234"/>
      <c r="G11" s="234"/>
      <c r="H11" s="234"/>
      <c r="I11" s="234"/>
      <c r="J11" s="234"/>
      <c r="K11" s="234"/>
      <c r="L11" s="234"/>
      <c r="M11" s="234"/>
      <c r="N11" s="234"/>
      <c r="O11" s="234"/>
      <c r="Q11" s="218"/>
      <c r="R11" s="151"/>
      <c r="S11" s="152"/>
      <c r="T11" s="152"/>
      <c r="U11" s="152"/>
      <c r="V11" s="152"/>
      <c r="W11" s="152"/>
      <c r="X11" s="152"/>
      <c r="Y11" s="152"/>
      <c r="Z11" s="152"/>
      <c r="AA11" s="152"/>
      <c r="AB11" s="152"/>
      <c r="AC11" s="152"/>
      <c r="AD11" s="152"/>
    </row>
    <row r="12" spans="1:32" ht="45" customHeight="1" x14ac:dyDescent="0.2">
      <c r="A12" s="3"/>
      <c r="C12" s="357" t="s">
        <v>321</v>
      </c>
      <c r="D12" s="358"/>
      <c r="E12" s="358"/>
      <c r="F12" s="358"/>
      <c r="G12" s="358"/>
      <c r="H12" s="358"/>
      <c r="I12" s="358"/>
      <c r="J12" s="358"/>
      <c r="K12" s="358"/>
      <c r="L12" s="358"/>
      <c r="M12" s="358"/>
      <c r="N12" s="358"/>
      <c r="O12" s="358"/>
      <c r="Q12" s="218"/>
      <c r="R12" s="151"/>
      <c r="S12" s="152"/>
      <c r="T12" s="152"/>
      <c r="U12" s="271">
        <f>(PL!J18-PL!L18)/PL!L18</f>
        <v>0.18816466833528248</v>
      </c>
      <c r="V12" s="152"/>
      <c r="W12" s="152"/>
      <c r="X12" s="152"/>
      <c r="Y12" s="152"/>
      <c r="Z12" s="152"/>
      <c r="AA12" s="152"/>
      <c r="AB12" s="152"/>
      <c r="AC12" s="152"/>
      <c r="AD12" s="152"/>
    </row>
    <row r="13" spans="1:32" ht="15" customHeight="1" x14ac:dyDescent="0.2">
      <c r="A13" s="3"/>
      <c r="C13" s="4"/>
      <c r="D13" s="234"/>
      <c r="E13" s="234"/>
      <c r="F13" s="234"/>
      <c r="G13" s="234"/>
      <c r="H13" s="234"/>
      <c r="I13" s="234"/>
      <c r="J13" s="234"/>
      <c r="K13" s="234"/>
      <c r="L13" s="234"/>
      <c r="M13" s="234"/>
      <c r="N13" s="234"/>
      <c r="O13" s="234"/>
      <c r="Q13" s="218"/>
      <c r="R13" s="151"/>
      <c r="S13" s="152"/>
      <c r="T13" s="152"/>
      <c r="U13" s="152"/>
      <c r="V13" s="152"/>
      <c r="W13" s="152"/>
      <c r="X13" s="152"/>
      <c r="Y13" s="152"/>
      <c r="Z13" s="152"/>
      <c r="AA13" s="152"/>
      <c r="AB13" s="152"/>
      <c r="AC13" s="152"/>
      <c r="AD13" s="152"/>
    </row>
    <row r="14" spans="1:32" ht="48.75" customHeight="1" x14ac:dyDescent="0.2">
      <c r="A14" s="3"/>
      <c r="C14" s="296" t="s">
        <v>345</v>
      </c>
      <c r="D14" s="321"/>
      <c r="E14" s="321"/>
      <c r="F14" s="321"/>
      <c r="G14" s="321"/>
      <c r="H14" s="321"/>
      <c r="I14" s="321"/>
      <c r="J14" s="321"/>
      <c r="K14" s="321"/>
      <c r="L14" s="321"/>
      <c r="M14" s="321"/>
      <c r="N14" s="321"/>
      <c r="O14" s="321"/>
      <c r="Q14" s="218"/>
      <c r="R14" s="151"/>
      <c r="S14" s="152"/>
      <c r="T14" s="152"/>
      <c r="U14" s="271">
        <f>(PL!J34-PL!L34)/PL!L34</f>
        <v>0.26613260280037632</v>
      </c>
      <c r="V14" s="152"/>
      <c r="W14" s="152"/>
      <c r="X14" s="152"/>
      <c r="Y14" s="152"/>
      <c r="Z14" s="152"/>
      <c r="AA14" s="152"/>
      <c r="AB14" s="152"/>
      <c r="AC14" s="152"/>
      <c r="AD14" s="152"/>
    </row>
    <row r="15" spans="1:32" ht="15.75" customHeight="1" x14ac:dyDescent="0.2">
      <c r="A15" s="3"/>
      <c r="C15" s="3"/>
      <c r="D15" s="4"/>
      <c r="E15" s="4"/>
      <c r="F15" s="4"/>
      <c r="G15" s="4"/>
      <c r="H15" s="4"/>
      <c r="I15" s="4"/>
      <c r="J15" s="4"/>
      <c r="K15" s="4"/>
      <c r="L15" s="4"/>
      <c r="M15" s="4"/>
      <c r="N15" s="4"/>
      <c r="O15" s="4"/>
      <c r="Q15" s="4"/>
      <c r="R15" s="4"/>
      <c r="S15" s="4"/>
      <c r="T15" s="4"/>
      <c r="U15" s="4"/>
      <c r="V15" s="4"/>
      <c r="W15" s="4"/>
      <c r="X15" s="14"/>
      <c r="Y15" s="14"/>
      <c r="Z15" s="14"/>
    </row>
    <row r="16" spans="1:32" ht="14.45" customHeight="1" x14ac:dyDescent="0.2">
      <c r="A16" s="3">
        <v>17</v>
      </c>
      <c r="B16" s="3"/>
      <c r="C16" s="300" t="s">
        <v>22</v>
      </c>
      <c r="D16" s="300"/>
      <c r="E16" s="300"/>
      <c r="F16" s="300"/>
      <c r="G16" s="300"/>
      <c r="H16" s="300"/>
      <c r="I16" s="300"/>
      <c r="J16" s="300"/>
      <c r="K16" s="300"/>
      <c r="L16" s="300"/>
      <c r="M16" s="300"/>
      <c r="N16" s="353"/>
      <c r="O16" s="353"/>
      <c r="Q16" s="300"/>
      <c r="R16" s="300"/>
      <c r="S16" s="300"/>
      <c r="T16" s="300"/>
      <c r="U16" s="300"/>
      <c r="V16" s="300"/>
      <c r="W16" s="300"/>
      <c r="X16" s="300"/>
      <c r="Y16" s="300"/>
      <c r="Z16" s="300"/>
      <c r="AA16" s="300"/>
      <c r="AB16" s="300"/>
      <c r="AC16" s="300"/>
      <c r="AD16" s="353"/>
      <c r="AE16" s="353"/>
      <c r="AF16" s="353"/>
    </row>
    <row r="17" spans="1:26" ht="14.45" customHeight="1" x14ac:dyDescent="0.2">
      <c r="M17" s="31"/>
      <c r="Q17" s="296"/>
      <c r="R17" s="296"/>
      <c r="S17" s="296"/>
      <c r="T17" s="296"/>
      <c r="U17" s="296"/>
      <c r="V17" s="296"/>
      <c r="W17" s="296"/>
    </row>
    <row r="18" spans="1:26" ht="30" customHeight="1" x14ac:dyDescent="0.2">
      <c r="C18" s="296" t="s">
        <v>151</v>
      </c>
      <c r="D18" s="303"/>
      <c r="E18" s="303"/>
      <c r="F18" s="303"/>
      <c r="G18" s="303"/>
      <c r="H18" s="303"/>
      <c r="I18" s="303"/>
      <c r="J18" s="303"/>
      <c r="K18" s="303"/>
      <c r="L18" s="303"/>
      <c r="M18" s="303"/>
      <c r="N18" s="303"/>
      <c r="O18" s="303"/>
      <c r="Q18" s="4"/>
      <c r="R18" s="4"/>
      <c r="S18" s="4"/>
      <c r="T18" s="4"/>
      <c r="U18" s="4"/>
      <c r="V18" s="4"/>
      <c r="W18" s="4"/>
    </row>
    <row r="19" spans="1:26" ht="14.45" customHeight="1" x14ac:dyDescent="0.2">
      <c r="I19" s="6"/>
      <c r="J19" s="19"/>
      <c r="K19" s="6"/>
      <c r="M19" s="31"/>
      <c r="Q19" s="4"/>
      <c r="R19" s="4"/>
      <c r="S19" s="4"/>
      <c r="T19" s="4"/>
      <c r="U19" s="4"/>
      <c r="V19" s="4"/>
      <c r="W19" s="4"/>
    </row>
    <row r="20" spans="1:26" ht="14.45" customHeight="1" x14ac:dyDescent="0.2">
      <c r="I20" s="6">
        <v>2011</v>
      </c>
      <c r="J20" s="19"/>
      <c r="K20" s="6">
        <v>2011</v>
      </c>
      <c r="M20" s="31"/>
      <c r="Q20" s="4"/>
      <c r="R20" s="4"/>
      <c r="S20" s="4"/>
      <c r="T20" s="4"/>
      <c r="U20" s="4"/>
      <c r="V20" s="4"/>
      <c r="W20" s="4"/>
    </row>
    <row r="21" spans="1:26" ht="14.45" customHeight="1" x14ac:dyDescent="0.2">
      <c r="I21" s="6" t="s">
        <v>301</v>
      </c>
      <c r="J21" s="19"/>
      <c r="K21" s="6" t="s">
        <v>278</v>
      </c>
      <c r="M21" s="360" t="s">
        <v>91</v>
      </c>
      <c r="N21" s="360"/>
      <c r="O21" s="360"/>
      <c r="Q21" s="4"/>
      <c r="R21" s="4"/>
      <c r="S21" s="4"/>
      <c r="T21" s="4"/>
      <c r="U21" s="4"/>
      <c r="V21" s="4"/>
      <c r="W21" s="4"/>
    </row>
    <row r="22" spans="1:26" ht="14.45" customHeight="1" x14ac:dyDescent="0.2">
      <c r="I22" s="6" t="s">
        <v>3</v>
      </c>
      <c r="J22" s="6"/>
      <c r="K22" s="6" t="s">
        <v>3</v>
      </c>
      <c r="L22" s="6"/>
      <c r="M22" s="6" t="s">
        <v>3</v>
      </c>
      <c r="O22" s="6" t="s">
        <v>92</v>
      </c>
      <c r="Q22" s="4"/>
      <c r="R22" s="4"/>
      <c r="S22" s="4"/>
      <c r="T22" s="4"/>
      <c r="U22" s="4"/>
      <c r="V22" s="4"/>
      <c r="W22" s="4"/>
    </row>
    <row r="23" spans="1:26" ht="14.45" customHeight="1" x14ac:dyDescent="0.2">
      <c r="I23" s="7"/>
      <c r="J23" s="6"/>
      <c r="K23" s="7"/>
      <c r="L23" s="7"/>
      <c r="M23" s="7"/>
      <c r="O23" s="6"/>
      <c r="Q23" s="4"/>
      <c r="R23" s="4"/>
      <c r="S23" s="4"/>
      <c r="T23" s="4"/>
      <c r="U23" s="4"/>
      <c r="V23" s="4"/>
      <c r="W23" s="4"/>
    </row>
    <row r="24" spans="1:26" ht="14.45" customHeight="1" x14ac:dyDescent="0.2">
      <c r="D24" s="2" t="s">
        <v>11</v>
      </c>
      <c r="I24" s="88">
        <f>PL!F18</f>
        <v>131098</v>
      </c>
      <c r="J24" s="88"/>
      <c r="K24" s="219">
        <v>115969</v>
      </c>
      <c r="L24" s="41"/>
      <c r="M24" s="23">
        <f>I24-K24</f>
        <v>15129</v>
      </c>
      <c r="N24" s="3"/>
      <c r="O24" s="166">
        <f>M24/K24*100</f>
        <v>13.045727737585045</v>
      </c>
      <c r="Q24" s="4"/>
      <c r="R24" s="4"/>
      <c r="S24" s="4"/>
      <c r="T24" s="4"/>
      <c r="U24" s="4"/>
      <c r="V24" s="4"/>
      <c r="W24" s="4"/>
    </row>
    <row r="25" spans="1:26" ht="14.45" customHeight="1" x14ac:dyDescent="0.2">
      <c r="D25" s="2" t="s">
        <v>125</v>
      </c>
      <c r="I25" s="88">
        <f>PL!F34</f>
        <v>48590</v>
      </c>
      <c r="J25" s="88"/>
      <c r="K25" s="219">
        <v>49518</v>
      </c>
      <c r="L25" s="41"/>
      <c r="M25" s="23">
        <f>I25-K25</f>
        <v>-928</v>
      </c>
      <c r="N25" s="3"/>
      <c r="O25" s="166">
        <f>M25/K25*100</f>
        <v>-1.8740659962034008</v>
      </c>
      <c r="Q25" s="4"/>
      <c r="R25" s="4"/>
      <c r="S25" s="4"/>
      <c r="T25" s="4"/>
      <c r="U25" s="4"/>
      <c r="V25" s="4"/>
      <c r="W25" s="4"/>
    </row>
    <row r="26" spans="1:26" ht="14.45" customHeight="1" x14ac:dyDescent="0.2">
      <c r="M26" s="31"/>
      <c r="Q26" s="4"/>
      <c r="R26" s="4"/>
      <c r="S26" s="4"/>
      <c r="T26" s="4"/>
      <c r="U26" s="4"/>
      <c r="V26" s="4"/>
      <c r="W26" s="4"/>
    </row>
    <row r="27" spans="1:26" ht="48.75" customHeight="1" x14ac:dyDescent="0.2">
      <c r="C27" s="296" t="s">
        <v>342</v>
      </c>
      <c r="D27" s="321"/>
      <c r="E27" s="321"/>
      <c r="F27" s="321"/>
      <c r="G27" s="321"/>
      <c r="H27" s="321"/>
      <c r="I27" s="321"/>
      <c r="J27" s="321"/>
      <c r="K27" s="321"/>
      <c r="L27" s="321"/>
      <c r="M27" s="321"/>
      <c r="N27" s="321"/>
      <c r="O27" s="321"/>
      <c r="Q27" s="14"/>
      <c r="R27" s="296"/>
      <c r="S27" s="296"/>
      <c r="T27" s="296"/>
      <c r="U27" s="296"/>
      <c r="V27" s="296"/>
      <c r="W27" s="296"/>
      <c r="X27" s="296"/>
      <c r="Y27" s="14"/>
      <c r="Z27" s="14"/>
    </row>
    <row r="28" spans="1:26" ht="14.45" customHeight="1" x14ac:dyDescent="0.2">
      <c r="C28" s="4"/>
      <c r="D28" s="4"/>
      <c r="E28" s="4"/>
      <c r="F28" s="4"/>
      <c r="G28" s="4"/>
      <c r="H28" s="4"/>
      <c r="I28" s="4"/>
      <c r="J28" s="4"/>
      <c r="K28" s="4"/>
      <c r="L28" s="4"/>
      <c r="M28" s="4"/>
      <c r="N28" s="4"/>
      <c r="O28" s="4"/>
      <c r="Q28" s="14"/>
      <c r="R28" s="122"/>
      <c r="S28" s="122"/>
      <c r="T28" s="122"/>
      <c r="U28" s="122"/>
      <c r="V28" s="122"/>
      <c r="W28" s="122"/>
      <c r="X28" s="122"/>
      <c r="Y28" s="14"/>
      <c r="Z28" s="14"/>
    </row>
    <row r="29" spans="1:26" ht="14.45" customHeight="1" x14ac:dyDescent="0.2">
      <c r="A29" s="3">
        <v>18</v>
      </c>
      <c r="B29" s="3"/>
      <c r="C29" s="300" t="s">
        <v>139</v>
      </c>
      <c r="D29" s="300"/>
      <c r="E29" s="300"/>
      <c r="F29" s="300"/>
      <c r="G29" s="300"/>
      <c r="H29" s="300"/>
      <c r="I29" s="300"/>
      <c r="J29" s="300"/>
      <c r="K29" s="300"/>
      <c r="L29" s="300"/>
      <c r="M29" s="300"/>
      <c r="N29" s="300"/>
      <c r="O29" s="300"/>
      <c r="Q29" s="14"/>
      <c r="R29" s="122"/>
      <c r="S29" s="122"/>
      <c r="T29" s="122"/>
      <c r="U29" s="122"/>
      <c r="V29" s="122"/>
      <c r="W29" s="122"/>
      <c r="X29" s="122"/>
      <c r="Y29" s="14"/>
      <c r="Z29" s="14"/>
    </row>
    <row r="30" spans="1:26" ht="14.45" customHeight="1" x14ac:dyDescent="0.2">
      <c r="A30" s="3"/>
      <c r="B30" s="3"/>
      <c r="C30" s="3" t="s">
        <v>266</v>
      </c>
      <c r="D30" s="3" t="s">
        <v>267</v>
      </c>
      <c r="G30" s="11"/>
      <c r="H30" s="11"/>
      <c r="I30" s="11"/>
      <c r="J30" s="11"/>
      <c r="K30" s="11"/>
      <c r="L30" s="11"/>
      <c r="M30" s="11"/>
      <c r="N30" s="11"/>
      <c r="O30" s="11"/>
      <c r="Q30" s="14"/>
      <c r="R30" s="122"/>
      <c r="S30" s="122"/>
      <c r="T30" s="122"/>
      <c r="U30" s="122"/>
      <c r="V30" s="122"/>
      <c r="W30" s="122"/>
      <c r="X30" s="122"/>
      <c r="Y30" s="14"/>
      <c r="Z30" s="14"/>
    </row>
    <row r="31" spans="1:26" ht="31.5" customHeight="1" x14ac:dyDescent="0.2">
      <c r="A31" s="3"/>
      <c r="B31" s="3"/>
      <c r="D31" s="323" t="s">
        <v>268</v>
      </c>
      <c r="E31" s="304"/>
      <c r="F31" s="304"/>
      <c r="G31" s="304"/>
      <c r="H31" s="304"/>
      <c r="I31" s="304"/>
      <c r="J31" s="304"/>
      <c r="K31" s="304"/>
      <c r="L31" s="304"/>
      <c r="M31" s="304"/>
      <c r="N31" s="304"/>
      <c r="O31" s="304"/>
      <c r="Q31" s="14"/>
      <c r="R31" s="122"/>
      <c r="S31" s="122"/>
      <c r="T31" s="122"/>
      <c r="U31" s="122"/>
      <c r="V31" s="122"/>
      <c r="W31" s="122"/>
      <c r="X31" s="122"/>
      <c r="Y31" s="14"/>
      <c r="Z31" s="14"/>
    </row>
    <row r="32" spans="1:26" ht="14.45" customHeight="1" x14ac:dyDescent="0.2">
      <c r="A32" s="3"/>
      <c r="B32" s="3"/>
      <c r="C32" s="59"/>
      <c r="D32" s="142"/>
      <c r="E32" s="142"/>
      <c r="F32" s="142"/>
      <c r="G32" s="142"/>
      <c r="H32" s="142"/>
      <c r="I32" s="142"/>
      <c r="J32" s="142"/>
      <c r="K32" s="142"/>
      <c r="L32" s="142"/>
      <c r="M32" s="142"/>
      <c r="N32" s="142"/>
      <c r="O32" s="142"/>
      <c r="Q32" s="14"/>
      <c r="R32" s="122"/>
      <c r="S32" s="122"/>
      <c r="T32" s="122"/>
      <c r="U32" s="122"/>
      <c r="V32" s="122"/>
      <c r="W32" s="122"/>
      <c r="X32" s="122"/>
      <c r="Y32" s="14"/>
      <c r="Z32" s="14"/>
    </row>
    <row r="33" spans="1:32" ht="14.45" customHeight="1" x14ac:dyDescent="0.2">
      <c r="A33" s="3"/>
      <c r="B33" s="3"/>
      <c r="C33" s="3" t="s">
        <v>269</v>
      </c>
      <c r="D33" s="3" t="s">
        <v>270</v>
      </c>
      <c r="K33" s="142"/>
      <c r="L33" s="142"/>
      <c r="M33" s="142"/>
      <c r="N33" s="142"/>
      <c r="O33" s="142"/>
      <c r="Q33" s="14"/>
      <c r="R33" s="122"/>
      <c r="S33" s="122"/>
      <c r="T33" s="122"/>
      <c r="U33" s="122"/>
      <c r="V33" s="122"/>
      <c r="W33" s="122"/>
      <c r="X33" s="122"/>
      <c r="Y33" s="14"/>
      <c r="Z33" s="14"/>
    </row>
    <row r="34" spans="1:32" ht="48" customHeight="1" x14ac:dyDescent="0.2">
      <c r="A34" s="3"/>
      <c r="B34" s="3"/>
      <c r="C34" s="124"/>
      <c r="D34" s="320" t="s">
        <v>287</v>
      </c>
      <c r="E34" s="320"/>
      <c r="F34" s="320"/>
      <c r="G34" s="320"/>
      <c r="H34" s="320"/>
      <c r="I34" s="320"/>
      <c r="J34" s="320"/>
      <c r="K34" s="320"/>
      <c r="L34" s="320"/>
      <c r="M34" s="320"/>
      <c r="N34" s="320"/>
      <c r="O34" s="320"/>
      <c r="Q34" s="14"/>
      <c r="R34" s="122"/>
      <c r="S34" s="122"/>
      <c r="T34" s="122"/>
      <c r="U34" s="122"/>
      <c r="V34" s="122"/>
      <c r="W34" s="122"/>
      <c r="X34" s="122"/>
      <c r="Y34" s="14"/>
      <c r="Z34" s="14"/>
    </row>
    <row r="35" spans="1:32" ht="14.45" customHeight="1" x14ac:dyDescent="0.2">
      <c r="A35" s="3"/>
      <c r="B35" s="3"/>
      <c r="C35" s="73"/>
      <c r="D35" s="252"/>
      <c r="E35" s="252"/>
      <c r="F35" s="252"/>
      <c r="G35" s="252"/>
      <c r="H35" s="252"/>
      <c r="I35" s="252"/>
      <c r="J35" s="252"/>
      <c r="K35" s="252"/>
      <c r="L35" s="252"/>
      <c r="M35" s="252"/>
      <c r="N35" s="252"/>
      <c r="O35" s="252"/>
      <c r="Q35" s="14"/>
      <c r="R35" s="122"/>
      <c r="S35" s="122"/>
      <c r="T35" s="122"/>
      <c r="U35" s="122"/>
      <c r="V35" s="122"/>
      <c r="W35" s="122"/>
      <c r="X35" s="122"/>
      <c r="Y35" s="14"/>
      <c r="Z35" s="14"/>
    </row>
    <row r="36" spans="1:32" ht="54.75" customHeight="1" x14ac:dyDescent="0.2">
      <c r="A36" s="3"/>
      <c r="B36" s="3"/>
      <c r="C36" s="235"/>
      <c r="D36" s="296" t="s">
        <v>361</v>
      </c>
      <c r="E36" s="296"/>
      <c r="F36" s="296"/>
      <c r="G36" s="296"/>
      <c r="H36" s="296"/>
      <c r="I36" s="296"/>
      <c r="J36" s="296"/>
      <c r="K36" s="296"/>
      <c r="L36" s="296"/>
      <c r="M36" s="296"/>
      <c r="N36" s="296"/>
      <c r="O36" s="296"/>
      <c r="Q36" s="14"/>
      <c r="R36" s="122">
        <f>'[2]AuditComm (2)'!$C$150</f>
        <v>21.134590215436042</v>
      </c>
      <c r="S36" s="122"/>
      <c r="T36" s="122"/>
      <c r="U36" s="122">
        <f>'[3]AuditComm (2)'!$C$150</f>
        <v>21.949943599288552</v>
      </c>
      <c r="V36" s="122"/>
      <c r="W36" s="122"/>
      <c r="X36" s="122"/>
      <c r="Y36" s="14"/>
      <c r="Z36" s="14"/>
    </row>
    <row r="37" spans="1:32" ht="14.45" customHeight="1" x14ac:dyDescent="0.2">
      <c r="A37" s="3"/>
      <c r="B37" s="3"/>
      <c r="C37" s="11"/>
      <c r="D37" s="11"/>
      <c r="E37" s="11"/>
      <c r="F37" s="11"/>
      <c r="G37" s="11"/>
      <c r="H37" s="11"/>
      <c r="I37" s="11"/>
      <c r="J37" s="11"/>
      <c r="K37" s="11"/>
      <c r="L37" s="11"/>
      <c r="M37" s="11"/>
      <c r="N37" s="11"/>
      <c r="O37" s="11"/>
      <c r="Q37" s="14"/>
      <c r="R37" s="122"/>
      <c r="S37" s="122"/>
      <c r="T37" s="122"/>
      <c r="U37" s="277"/>
      <c r="V37" s="122"/>
      <c r="W37" s="122"/>
      <c r="X37" s="122"/>
      <c r="Y37" s="14"/>
      <c r="Z37" s="14"/>
    </row>
    <row r="38" spans="1:32" ht="15" customHeight="1" x14ac:dyDescent="0.2">
      <c r="A38" s="60">
        <v>19</v>
      </c>
      <c r="B38" s="3"/>
      <c r="C38" s="300" t="s">
        <v>118</v>
      </c>
      <c r="D38" s="300"/>
      <c r="E38" s="300"/>
      <c r="F38" s="300"/>
      <c r="G38" s="300"/>
      <c r="H38" s="300"/>
      <c r="I38" s="300"/>
      <c r="J38" s="300"/>
      <c r="K38" s="300"/>
      <c r="L38" s="300"/>
      <c r="M38" s="300"/>
      <c r="N38" s="300"/>
      <c r="O38" s="300"/>
    </row>
    <row r="39" spans="1:32" ht="12" customHeight="1" x14ac:dyDescent="0.2">
      <c r="A39" s="3"/>
      <c r="B39" s="3"/>
      <c r="C39" s="11"/>
      <c r="D39" s="11"/>
      <c r="E39" s="11"/>
      <c r="F39" s="11"/>
      <c r="G39" s="11"/>
      <c r="H39" s="11"/>
      <c r="I39" s="11"/>
      <c r="J39" s="11"/>
      <c r="K39" s="11"/>
      <c r="L39" s="11"/>
      <c r="M39" s="11"/>
      <c r="N39" s="11"/>
      <c r="O39" s="11"/>
    </row>
    <row r="40" spans="1:32" ht="14.45" customHeight="1" x14ac:dyDescent="0.2">
      <c r="A40" s="14"/>
      <c r="B40" s="14"/>
      <c r="C40" s="296" t="s">
        <v>119</v>
      </c>
      <c r="D40" s="296"/>
      <c r="E40" s="296"/>
      <c r="F40" s="296"/>
      <c r="G40" s="296"/>
      <c r="H40" s="296"/>
      <c r="I40" s="296"/>
      <c r="J40" s="296"/>
      <c r="K40" s="296"/>
      <c r="L40" s="296"/>
      <c r="M40" s="296"/>
      <c r="N40" s="296"/>
      <c r="O40" s="296"/>
    </row>
    <row r="41" spans="1:32" ht="14.45" customHeight="1" x14ac:dyDescent="0.2">
      <c r="A41" s="14"/>
      <c r="B41" s="14"/>
      <c r="C41" s="4"/>
      <c r="D41" s="142"/>
      <c r="E41" s="142"/>
      <c r="F41" s="142"/>
      <c r="G41" s="142"/>
      <c r="H41" s="142"/>
      <c r="I41" s="142"/>
      <c r="J41" s="142"/>
      <c r="K41" s="142"/>
      <c r="L41" s="142"/>
      <c r="M41" s="142"/>
      <c r="N41" s="142"/>
      <c r="O41" s="142"/>
    </row>
    <row r="42" spans="1:32" ht="14.45" customHeight="1" x14ac:dyDescent="0.2">
      <c r="A42" s="60">
        <v>20</v>
      </c>
      <c r="B42" s="3"/>
      <c r="C42" s="3" t="s">
        <v>2</v>
      </c>
      <c r="D42" s="3"/>
      <c r="M42" s="31"/>
      <c r="Q42" s="3"/>
    </row>
    <row r="43" spans="1:32" ht="14.45" customHeight="1" x14ac:dyDescent="0.2">
      <c r="A43" s="3"/>
      <c r="B43" s="3"/>
      <c r="C43" s="3"/>
      <c r="D43" s="3"/>
      <c r="I43" s="21"/>
      <c r="J43" s="21"/>
      <c r="K43" s="21"/>
      <c r="M43" s="31"/>
    </row>
    <row r="44" spans="1:32" ht="14.45" customHeight="1" x14ac:dyDescent="0.2">
      <c r="A44" s="3"/>
      <c r="B44" s="3"/>
      <c r="D44" s="12"/>
      <c r="E44" s="13"/>
      <c r="F44" s="13"/>
      <c r="I44" s="344" t="s">
        <v>304</v>
      </c>
      <c r="J44" s="344"/>
      <c r="K44" s="344"/>
      <c r="M44" s="344" t="s">
        <v>264</v>
      </c>
      <c r="N44" s="344"/>
      <c r="O44" s="344"/>
      <c r="Q44" s="129"/>
      <c r="R44" s="129"/>
      <c r="S44" s="129"/>
      <c r="T44" s="129"/>
      <c r="U44" s="130"/>
      <c r="V44" s="130"/>
      <c r="W44" s="21"/>
      <c r="X44" s="21"/>
      <c r="Y44" s="364"/>
      <c r="Z44" s="364"/>
      <c r="AA44" s="364"/>
      <c r="AB44" s="21"/>
      <c r="AC44" s="362"/>
      <c r="AD44" s="362"/>
      <c r="AE44" s="362"/>
      <c r="AF44" s="363"/>
    </row>
    <row r="45" spans="1:32" ht="14.45" customHeight="1" x14ac:dyDescent="0.2">
      <c r="A45" s="3"/>
      <c r="B45" s="3"/>
      <c r="C45" s="12"/>
      <c r="D45" s="12"/>
      <c r="E45" s="13"/>
      <c r="F45" s="13"/>
      <c r="G45" s="7"/>
      <c r="H45" s="7"/>
      <c r="I45" s="6" t="s">
        <v>30</v>
      </c>
      <c r="K45" s="6" t="s">
        <v>60</v>
      </c>
      <c r="L45" s="7"/>
      <c r="M45" s="244" t="s">
        <v>30</v>
      </c>
      <c r="O45" s="6" t="s">
        <v>60</v>
      </c>
      <c r="Q45" s="129"/>
      <c r="R45" s="129"/>
      <c r="S45" s="129"/>
      <c r="T45" s="129"/>
      <c r="U45" s="130"/>
      <c r="V45" s="130"/>
      <c r="W45" s="131"/>
      <c r="X45" s="131"/>
      <c r="Y45" s="131"/>
      <c r="Z45" s="132"/>
      <c r="AA45" s="131"/>
      <c r="AB45" s="131"/>
      <c r="AC45" s="131"/>
      <c r="AD45" s="17"/>
      <c r="AE45" s="21"/>
      <c r="AF45" s="131"/>
    </row>
    <row r="46" spans="1:32" ht="14.45" customHeight="1" x14ac:dyDescent="0.2">
      <c r="A46" s="3"/>
      <c r="B46" s="3"/>
      <c r="C46" s="12"/>
      <c r="D46" s="12"/>
      <c r="E46" s="13"/>
      <c r="F46" s="13"/>
      <c r="G46" s="7"/>
      <c r="H46" s="7"/>
      <c r="I46" s="6" t="s">
        <v>61</v>
      </c>
      <c r="K46" s="6" t="s">
        <v>61</v>
      </c>
      <c r="L46" s="7"/>
      <c r="M46" s="244" t="s">
        <v>61</v>
      </c>
      <c r="O46" s="6" t="s">
        <v>61</v>
      </c>
      <c r="Q46" s="129"/>
      <c r="R46" s="129"/>
      <c r="S46" s="129"/>
      <c r="T46" s="129"/>
      <c r="U46" s="130"/>
      <c r="V46" s="130"/>
      <c r="W46" s="131"/>
      <c r="X46" s="131"/>
      <c r="Y46" s="131"/>
      <c r="Z46" s="132"/>
      <c r="AA46" s="131"/>
      <c r="AB46" s="131"/>
      <c r="AC46" s="131"/>
      <c r="AD46" s="17"/>
      <c r="AE46" s="21"/>
      <c r="AF46" s="131"/>
    </row>
    <row r="47" spans="1:32" ht="14.45" customHeight="1" x14ac:dyDescent="0.2">
      <c r="C47" s="12"/>
      <c r="D47" s="12"/>
      <c r="E47" s="6"/>
      <c r="F47" s="6"/>
      <c r="G47" s="7"/>
      <c r="H47" s="7"/>
      <c r="I47" s="6" t="s">
        <v>3</v>
      </c>
      <c r="J47" s="165"/>
      <c r="K47" s="6" t="s">
        <v>3</v>
      </c>
      <c r="L47" s="6"/>
      <c r="M47" s="244" t="s">
        <v>3</v>
      </c>
      <c r="N47" s="165"/>
      <c r="O47" s="6" t="s">
        <v>3</v>
      </c>
      <c r="Q47" s="129"/>
      <c r="R47" s="129"/>
      <c r="S47" s="129"/>
      <c r="T47" s="129"/>
      <c r="U47" s="17"/>
      <c r="V47" s="17"/>
      <c r="W47" s="131"/>
      <c r="X47" s="131"/>
      <c r="Y47" s="131"/>
      <c r="Z47" s="17"/>
      <c r="AA47" s="131"/>
      <c r="AB47" s="131"/>
      <c r="AC47" s="131"/>
      <c r="AD47" s="17"/>
      <c r="AE47" s="21"/>
      <c r="AF47" s="131"/>
    </row>
    <row r="48" spans="1:32" ht="14.45" customHeight="1" x14ac:dyDescent="0.2">
      <c r="C48" s="12"/>
      <c r="D48" s="12"/>
      <c r="E48" s="4"/>
      <c r="F48" s="4"/>
      <c r="G48" s="4"/>
      <c r="H48" s="4"/>
      <c r="I48" s="4"/>
      <c r="K48" s="17"/>
      <c r="L48" s="4"/>
      <c r="M48" s="236"/>
      <c r="O48" s="17"/>
      <c r="Q48" s="129"/>
      <c r="R48" s="129"/>
      <c r="S48" s="129"/>
      <c r="T48" s="129"/>
      <c r="U48" s="32"/>
      <c r="V48" s="32"/>
      <c r="W48" s="32"/>
      <c r="X48" s="32"/>
      <c r="Y48" s="33"/>
      <c r="Z48" s="32"/>
      <c r="AA48" s="17"/>
      <c r="AB48" s="32"/>
      <c r="AC48" s="32"/>
      <c r="AD48" s="17"/>
      <c r="AE48" s="21"/>
      <c r="AF48" s="17"/>
    </row>
    <row r="49" spans="1:32" ht="14.45" customHeight="1" x14ac:dyDescent="0.2">
      <c r="C49" s="288" t="s">
        <v>30</v>
      </c>
      <c r="D49" s="288"/>
      <c r="E49" s="32"/>
      <c r="F49" s="32"/>
      <c r="G49" s="34"/>
      <c r="H49" s="34"/>
      <c r="I49" s="34">
        <f>M49-39184</f>
        <v>17177</v>
      </c>
      <c r="J49" s="35"/>
      <c r="K49" s="34">
        <v>19282</v>
      </c>
      <c r="L49" s="34"/>
      <c r="M49" s="34">
        <v>56361</v>
      </c>
      <c r="N49" s="35"/>
      <c r="O49" s="34">
        <v>39851</v>
      </c>
      <c r="Q49" s="359"/>
      <c r="R49" s="359"/>
      <c r="S49" s="359"/>
      <c r="T49" s="359"/>
      <c r="U49" s="359"/>
      <c r="V49" s="32"/>
      <c r="W49" s="34"/>
      <c r="X49" s="34"/>
      <c r="Y49" s="34"/>
      <c r="Z49" s="32"/>
      <c r="AA49" s="35"/>
      <c r="AB49" s="34"/>
      <c r="AC49" s="34"/>
      <c r="AD49" s="131"/>
      <c r="AE49" s="35"/>
      <c r="AF49" s="35"/>
    </row>
    <row r="50" spans="1:32" ht="14.45" customHeight="1" x14ac:dyDescent="0.2">
      <c r="C50" s="288" t="s">
        <v>350</v>
      </c>
      <c r="D50" s="287"/>
      <c r="E50" s="287"/>
      <c r="F50" s="32"/>
      <c r="G50" s="34"/>
      <c r="H50" s="34"/>
      <c r="I50" s="34">
        <v>-721</v>
      </c>
      <c r="J50" s="35"/>
      <c r="K50" s="34">
        <v>-717</v>
      </c>
      <c r="L50" s="34"/>
      <c r="M50" s="34">
        <v>-721</v>
      </c>
      <c r="N50" s="35"/>
      <c r="O50" s="34">
        <v>-717</v>
      </c>
      <c r="Q50" s="260"/>
      <c r="R50" s="260"/>
      <c r="S50" s="260"/>
      <c r="T50" s="260"/>
      <c r="U50" s="260"/>
      <c r="V50" s="32"/>
      <c r="W50" s="34"/>
      <c r="X50" s="34"/>
      <c r="Y50" s="34"/>
      <c r="Z50" s="32"/>
      <c r="AA50" s="35"/>
      <c r="AB50" s="34"/>
      <c r="AC50" s="34"/>
      <c r="AD50" s="131"/>
      <c r="AE50" s="35"/>
      <c r="AF50" s="35"/>
    </row>
    <row r="51" spans="1:32" ht="14.45" customHeight="1" x14ac:dyDescent="0.2">
      <c r="C51" s="288" t="s">
        <v>31</v>
      </c>
      <c r="D51" s="288"/>
      <c r="E51" s="32"/>
      <c r="F51" s="32"/>
      <c r="G51" s="34"/>
      <c r="H51" s="34"/>
      <c r="I51" s="34">
        <f>6191+M51</f>
        <v>-16192</v>
      </c>
      <c r="J51" s="35"/>
      <c r="K51" s="34">
        <v>-504</v>
      </c>
      <c r="L51" s="34"/>
      <c r="M51" s="34">
        <v>-22383</v>
      </c>
      <c r="N51" s="35"/>
      <c r="O51" s="34">
        <v>-2997</v>
      </c>
      <c r="Q51" s="359"/>
      <c r="R51" s="359"/>
      <c r="S51" s="359"/>
      <c r="T51" s="359"/>
      <c r="U51" s="359"/>
      <c r="V51" s="32"/>
      <c r="W51" s="34"/>
      <c r="X51" s="34"/>
      <c r="Y51" s="34"/>
      <c r="Z51" s="32"/>
      <c r="AA51" s="35"/>
      <c r="AB51" s="34"/>
      <c r="AC51" s="34"/>
      <c r="AD51" s="131"/>
      <c r="AE51" s="35"/>
      <c r="AF51" s="35"/>
    </row>
    <row r="52" spans="1:32" ht="14.45" customHeight="1" x14ac:dyDescent="0.2">
      <c r="C52" s="288"/>
      <c r="D52" s="288"/>
      <c r="E52" s="288"/>
      <c r="F52" s="32"/>
      <c r="G52" s="34"/>
      <c r="H52" s="34"/>
      <c r="I52" s="34"/>
      <c r="J52" s="35"/>
      <c r="K52" s="34"/>
      <c r="L52" s="34"/>
      <c r="M52" s="34"/>
      <c r="N52" s="35"/>
      <c r="O52" s="34"/>
      <c r="Q52" s="359"/>
      <c r="R52" s="359"/>
      <c r="S52" s="359"/>
      <c r="T52" s="359"/>
      <c r="U52" s="359"/>
      <c r="V52" s="32"/>
      <c r="W52" s="34"/>
      <c r="X52" s="34"/>
      <c r="Y52" s="34"/>
      <c r="Z52" s="32"/>
      <c r="AA52" s="35"/>
      <c r="AB52" s="34"/>
      <c r="AC52" s="34"/>
      <c r="AD52" s="131"/>
      <c r="AE52" s="35"/>
      <c r="AF52" s="35"/>
    </row>
    <row r="53" spans="1:32" ht="14.45" customHeight="1" thickBot="1" x14ac:dyDescent="0.25">
      <c r="C53" s="36"/>
      <c r="D53" s="36"/>
      <c r="E53" s="37"/>
      <c r="F53" s="37"/>
      <c r="G53" s="38"/>
      <c r="H53" s="38"/>
      <c r="I53" s="128">
        <f>SUM(I49:I52)</f>
        <v>264</v>
      </c>
      <c r="J53" s="149"/>
      <c r="K53" s="128">
        <f>SUM(K49:K52)</f>
        <v>18061</v>
      </c>
      <c r="L53" s="58"/>
      <c r="M53" s="245">
        <f>SUM(M49:M52)</f>
        <v>33257</v>
      </c>
      <c r="N53" s="149"/>
      <c r="O53" s="128">
        <f>SUM(O49:O52)</f>
        <v>36137</v>
      </c>
      <c r="Q53" s="37"/>
      <c r="R53" s="39">
        <f>M53+PL!J35</f>
        <v>0</v>
      </c>
      <c r="S53" s="37"/>
      <c r="T53" s="37"/>
      <c r="U53" s="37"/>
      <c r="V53" s="266">
        <f>M53/PL!J34</f>
        <v>0.18171039547158266</v>
      </c>
      <c r="W53" s="38"/>
      <c r="X53" s="38"/>
      <c r="Y53" s="38"/>
      <c r="Z53" s="37"/>
      <c r="AA53" s="39"/>
      <c r="AB53" s="38"/>
      <c r="AC53" s="38"/>
      <c r="AD53" s="40"/>
      <c r="AE53" s="37"/>
      <c r="AF53" s="39"/>
    </row>
    <row r="54" spans="1:32" ht="14.45" customHeight="1" x14ac:dyDescent="0.2">
      <c r="C54" s="36"/>
      <c r="D54" s="36"/>
      <c r="E54" s="37"/>
      <c r="F54" s="37"/>
      <c r="G54" s="38"/>
      <c r="H54" s="38"/>
      <c r="I54" s="154">
        <f>I53+PL!F35</f>
        <v>0</v>
      </c>
      <c r="J54" s="155"/>
      <c r="K54" s="154">
        <f>K53+PL!H35</f>
        <v>0</v>
      </c>
      <c r="L54" s="156"/>
      <c r="M54" s="154">
        <f>PL!J35+M53</f>
        <v>0</v>
      </c>
      <c r="N54" s="157"/>
      <c r="O54" s="154">
        <f>PL!L35+O53</f>
        <v>0</v>
      </c>
      <c r="Q54" s="37"/>
      <c r="R54" s="37"/>
      <c r="S54" s="37"/>
      <c r="T54" s="37"/>
      <c r="U54" s="37"/>
      <c r="V54" s="37"/>
      <c r="W54" s="38"/>
      <c r="X54" s="38"/>
      <c r="Y54" s="38"/>
      <c r="Z54" s="37"/>
      <c r="AA54" s="39"/>
      <c r="AB54" s="38"/>
      <c r="AC54" s="38"/>
      <c r="AD54" s="40"/>
      <c r="AE54" s="37"/>
      <c r="AF54" s="39"/>
    </row>
    <row r="55" spans="1:32" ht="28.5" customHeight="1" x14ac:dyDescent="0.2">
      <c r="C55" s="299" t="s">
        <v>340</v>
      </c>
      <c r="D55" s="361"/>
      <c r="E55" s="361"/>
      <c r="F55" s="361"/>
      <c r="G55" s="361"/>
      <c r="H55" s="361"/>
      <c r="I55" s="361"/>
      <c r="J55" s="361"/>
      <c r="K55" s="361"/>
      <c r="L55" s="361"/>
      <c r="M55" s="361"/>
      <c r="N55" s="361"/>
      <c r="O55" s="361"/>
      <c r="Q55" s="37"/>
      <c r="R55" s="37"/>
      <c r="S55" s="37"/>
      <c r="T55" s="37"/>
      <c r="U55" s="37"/>
      <c r="V55" s="37"/>
      <c r="W55" s="38"/>
      <c r="X55" s="38"/>
      <c r="Y55" s="38"/>
      <c r="Z55" s="37"/>
      <c r="AA55" s="39"/>
      <c r="AB55" s="38"/>
      <c r="AC55" s="38"/>
      <c r="AD55" s="40"/>
      <c r="AE55" s="37"/>
      <c r="AF55" s="39"/>
    </row>
    <row r="56" spans="1:32" ht="6.75" customHeight="1" x14ac:dyDescent="0.2">
      <c r="C56" s="36"/>
      <c r="D56" s="36"/>
      <c r="E56" s="37"/>
      <c r="F56" s="37"/>
      <c r="G56" s="38"/>
      <c r="H56" s="38"/>
      <c r="I56" s="154"/>
      <c r="J56" s="155"/>
      <c r="K56" s="154"/>
      <c r="L56" s="156"/>
      <c r="M56" s="154"/>
      <c r="N56" s="157"/>
      <c r="O56" s="154"/>
      <c r="Q56" s="37"/>
      <c r="R56" s="37"/>
      <c r="S56" s="37"/>
      <c r="T56" s="37"/>
      <c r="U56" s="37"/>
      <c r="V56" s="37"/>
      <c r="W56" s="38"/>
      <c r="X56" s="38"/>
      <c r="Y56" s="38"/>
      <c r="Z56" s="37"/>
      <c r="AA56" s="39"/>
      <c r="AB56" s="38"/>
      <c r="AC56" s="38"/>
      <c r="AD56" s="40"/>
      <c r="AE56" s="37"/>
      <c r="AF56" s="39"/>
    </row>
    <row r="57" spans="1:32" ht="48" customHeight="1" x14ac:dyDescent="0.2">
      <c r="C57" s="296" t="s">
        <v>341</v>
      </c>
      <c r="D57" s="296"/>
      <c r="E57" s="296"/>
      <c r="F57" s="296"/>
      <c r="G57" s="296"/>
      <c r="H57" s="296"/>
      <c r="I57" s="296"/>
      <c r="J57" s="296"/>
      <c r="K57" s="296"/>
      <c r="L57" s="296"/>
      <c r="M57" s="296"/>
      <c r="N57" s="296"/>
      <c r="O57" s="296"/>
      <c r="Q57" s="37"/>
      <c r="R57" s="37"/>
      <c r="S57" s="37"/>
      <c r="T57" s="37"/>
      <c r="U57" s="37"/>
      <c r="V57" s="37"/>
      <c r="W57" s="38"/>
      <c r="X57" s="38"/>
      <c r="Y57" s="38"/>
      <c r="Z57" s="37"/>
      <c r="AA57" s="39"/>
      <c r="AB57" s="38"/>
      <c r="AC57" s="38"/>
      <c r="AD57" s="40"/>
      <c r="AE57" s="37"/>
      <c r="AF57" s="39"/>
    </row>
    <row r="58" spans="1:32" ht="17.25" customHeight="1" x14ac:dyDescent="0.2">
      <c r="C58" s="200"/>
      <c r="D58" s="200"/>
      <c r="E58" s="200"/>
      <c r="F58" s="200"/>
      <c r="G58" s="200"/>
      <c r="H58" s="200"/>
      <c r="I58" s="200"/>
      <c r="J58" s="200"/>
      <c r="K58" s="200"/>
      <c r="L58" s="200"/>
      <c r="M58" s="200"/>
      <c r="N58" s="200"/>
      <c r="O58" s="200"/>
      <c r="Q58" s="37"/>
      <c r="R58" s="37"/>
      <c r="S58" s="37"/>
      <c r="T58" s="37"/>
      <c r="U58" s="37"/>
      <c r="V58" s="37"/>
      <c r="W58" s="38"/>
      <c r="X58" s="38"/>
      <c r="Y58" s="38"/>
      <c r="Z58" s="37"/>
      <c r="AA58" s="39"/>
      <c r="AB58" s="38"/>
      <c r="AC58" s="38"/>
      <c r="AD58" s="40"/>
      <c r="AE58" s="37"/>
      <c r="AF58" s="39"/>
    </row>
    <row r="59" spans="1:32" ht="14.45" customHeight="1" x14ac:dyDescent="0.2">
      <c r="A59" s="60">
        <v>21</v>
      </c>
      <c r="B59" s="3"/>
      <c r="C59" s="3" t="s">
        <v>258</v>
      </c>
      <c r="D59" s="3"/>
      <c r="E59" s="37"/>
      <c r="F59" s="37"/>
      <c r="G59" s="38"/>
      <c r="H59" s="38"/>
      <c r="I59" s="38"/>
      <c r="J59" s="37"/>
      <c r="K59" s="39"/>
      <c r="L59" s="38"/>
      <c r="M59" s="38"/>
      <c r="N59" s="36"/>
      <c r="O59" s="39"/>
      <c r="Q59" s="37"/>
      <c r="R59" s="37"/>
      <c r="S59" s="37"/>
      <c r="T59" s="37"/>
      <c r="U59" s="37"/>
      <c r="V59" s="37"/>
      <c r="W59" s="38"/>
      <c r="X59" s="38"/>
      <c r="Y59" s="38"/>
      <c r="Z59" s="37"/>
      <c r="AA59" s="39"/>
      <c r="AB59" s="38"/>
      <c r="AC59" s="38"/>
      <c r="AD59" s="40"/>
      <c r="AE59" s="37"/>
      <c r="AF59" s="39"/>
    </row>
    <row r="60" spans="1:32" ht="14.45" customHeight="1" x14ac:dyDescent="0.2">
      <c r="A60" s="60"/>
      <c r="B60" s="3"/>
      <c r="C60" s="3"/>
      <c r="D60" s="3"/>
      <c r="E60" s="37"/>
      <c r="F60" s="37"/>
      <c r="G60" s="38"/>
      <c r="H60" s="38"/>
      <c r="I60" s="38"/>
      <c r="J60" s="37"/>
      <c r="K60" s="39"/>
      <c r="L60" s="38"/>
      <c r="M60" s="6" t="s">
        <v>94</v>
      </c>
      <c r="O60" s="208" t="s">
        <v>94</v>
      </c>
      <c r="Q60" s="37"/>
      <c r="R60" s="37"/>
      <c r="S60" s="37"/>
      <c r="T60" s="37"/>
      <c r="U60" s="37"/>
      <c r="V60" s="37"/>
      <c r="W60" s="38"/>
      <c r="X60" s="38"/>
      <c r="Y60" s="38"/>
      <c r="Z60" s="37"/>
      <c r="AA60" s="39"/>
      <c r="AB60" s="38"/>
      <c r="AC60" s="38"/>
      <c r="AD60" s="40"/>
      <c r="AE60" s="37"/>
      <c r="AF60" s="39"/>
    </row>
    <row r="61" spans="1:32" ht="14.45" customHeight="1" x14ac:dyDescent="0.2">
      <c r="A61" s="60"/>
      <c r="B61" s="3"/>
      <c r="C61" s="3"/>
      <c r="D61" s="3"/>
      <c r="E61" s="37"/>
      <c r="F61" s="37"/>
      <c r="G61" s="38"/>
      <c r="H61" s="38"/>
      <c r="I61" s="38"/>
      <c r="J61" s="37"/>
      <c r="K61" s="39"/>
      <c r="L61" s="38"/>
      <c r="M61" s="6" t="s">
        <v>302</v>
      </c>
      <c r="O61" s="208" t="s">
        <v>191</v>
      </c>
      <c r="Q61" s="37"/>
      <c r="R61" s="37"/>
      <c r="S61" s="37"/>
      <c r="T61" s="37"/>
      <c r="U61" s="37"/>
      <c r="V61" s="37"/>
      <c r="W61" s="38"/>
      <c r="X61" s="38"/>
      <c r="Y61" s="38"/>
      <c r="Z61" s="37"/>
      <c r="AA61" s="39"/>
      <c r="AB61" s="38"/>
      <c r="AC61" s="38"/>
      <c r="AD61" s="40"/>
      <c r="AE61" s="37"/>
      <c r="AF61" s="39"/>
    </row>
    <row r="62" spans="1:32" ht="14.45" customHeight="1" x14ac:dyDescent="0.2">
      <c r="C62" s="36"/>
      <c r="D62" s="36"/>
      <c r="E62" s="37"/>
      <c r="F62" s="37"/>
      <c r="G62" s="38"/>
      <c r="H62" s="38"/>
      <c r="I62" s="38"/>
      <c r="J62" s="37"/>
      <c r="K62" s="39"/>
      <c r="L62" s="38"/>
      <c r="M62" s="6" t="s">
        <v>3</v>
      </c>
      <c r="O62" s="208" t="s">
        <v>3</v>
      </c>
      <c r="Q62" s="37"/>
      <c r="R62" s="37"/>
      <c r="S62" s="37"/>
      <c r="T62" s="37"/>
      <c r="U62" s="37"/>
      <c r="V62" s="37"/>
      <c r="W62" s="38"/>
      <c r="X62" s="38"/>
      <c r="Y62" s="38"/>
      <c r="Z62" s="37"/>
      <c r="AA62" s="39"/>
      <c r="AB62" s="38"/>
      <c r="AC62" s="38"/>
      <c r="AD62" s="40"/>
      <c r="AE62" s="37"/>
      <c r="AF62" s="39"/>
    </row>
    <row r="63" spans="1:32" ht="14.45" customHeight="1" x14ac:dyDescent="0.2">
      <c r="C63" s="36"/>
      <c r="D63" s="36"/>
      <c r="E63" s="37"/>
      <c r="F63" s="37"/>
      <c r="G63" s="38"/>
      <c r="H63" s="38"/>
      <c r="I63" s="38"/>
      <c r="J63" s="37"/>
      <c r="K63" s="39"/>
      <c r="L63" s="38"/>
      <c r="M63" s="6"/>
      <c r="O63" s="208"/>
      <c r="Q63" s="37"/>
      <c r="R63" s="37"/>
      <c r="S63" s="37"/>
      <c r="T63" s="37"/>
      <c r="U63" s="37"/>
      <c r="V63" s="37"/>
      <c r="W63" s="38"/>
      <c r="X63" s="38"/>
      <c r="Y63" s="38"/>
      <c r="Z63" s="37"/>
      <c r="AA63" s="39"/>
      <c r="AB63" s="38"/>
      <c r="AC63" s="38"/>
      <c r="AD63" s="40"/>
      <c r="AE63" s="37"/>
      <c r="AF63" s="39"/>
    </row>
    <row r="64" spans="1:32" ht="14.45" customHeight="1" x14ac:dyDescent="0.2">
      <c r="C64" s="36" t="s">
        <v>194</v>
      </c>
      <c r="D64" s="36"/>
      <c r="E64" s="37"/>
      <c r="F64" s="37"/>
      <c r="G64" s="38"/>
      <c r="H64" s="38"/>
      <c r="I64" s="38"/>
      <c r="J64" s="37"/>
      <c r="K64" s="39"/>
      <c r="L64" s="38"/>
      <c r="M64" s="280">
        <v>539658</v>
      </c>
      <c r="O64" s="209">
        <v>412907</v>
      </c>
      <c r="Q64" s="37"/>
      <c r="R64" s="37"/>
      <c r="S64" s="37"/>
      <c r="T64" s="37"/>
      <c r="U64" s="37"/>
      <c r="V64" s="37"/>
      <c r="W64" s="38"/>
      <c r="X64" s="38"/>
      <c r="Y64" s="38"/>
      <c r="Z64" s="37"/>
      <c r="AA64" s="39"/>
      <c r="AB64" s="38"/>
      <c r="AC64" s="38"/>
      <c r="AD64" s="40"/>
      <c r="AE64" s="37"/>
      <c r="AF64" s="39"/>
    </row>
    <row r="65" spans="1:35" ht="14.45" customHeight="1" x14ac:dyDescent="0.2">
      <c r="C65" s="36" t="s">
        <v>195</v>
      </c>
      <c r="D65" s="36"/>
      <c r="E65" s="37"/>
      <c r="F65" s="37"/>
      <c r="G65" s="38"/>
      <c r="H65" s="38"/>
      <c r="I65" s="38"/>
      <c r="J65" s="37"/>
      <c r="K65" s="39"/>
      <c r="L65" s="38"/>
      <c r="M65" s="269">
        <v>-86154</v>
      </c>
      <c r="O65" s="209">
        <v>-108537</v>
      </c>
      <c r="Q65" s="37"/>
      <c r="R65" s="37"/>
      <c r="S65" s="37"/>
      <c r="T65" s="37"/>
      <c r="U65" s="37"/>
      <c r="V65" s="37"/>
      <c r="W65" s="38"/>
      <c r="X65" s="38"/>
      <c r="Y65" s="38"/>
      <c r="Z65" s="37"/>
      <c r="AA65" s="39"/>
      <c r="AB65" s="38"/>
      <c r="AC65" s="38"/>
      <c r="AD65" s="40"/>
      <c r="AE65" s="37"/>
      <c r="AF65" s="39"/>
    </row>
    <row r="66" spans="1:35" ht="14.45" customHeight="1" x14ac:dyDescent="0.2">
      <c r="C66" s="36"/>
      <c r="D66" s="36"/>
      <c r="E66" s="37"/>
      <c r="F66" s="37"/>
      <c r="G66" s="38"/>
      <c r="H66" s="38"/>
      <c r="I66" s="38"/>
      <c r="J66" s="37"/>
      <c r="K66" s="39"/>
      <c r="L66" s="38"/>
      <c r="M66" s="81"/>
      <c r="N66" s="36"/>
      <c r="O66" s="210"/>
      <c r="Q66" s="37"/>
      <c r="R66" s="37"/>
      <c r="S66" s="37"/>
      <c r="T66" s="37"/>
      <c r="U66" s="37"/>
      <c r="V66" s="37"/>
      <c r="W66" s="38"/>
      <c r="X66" s="38"/>
      <c r="Y66" s="38"/>
      <c r="Z66" s="37"/>
      <c r="AA66" s="39"/>
      <c r="AB66" s="38"/>
      <c r="AC66" s="38"/>
      <c r="AD66" s="40"/>
      <c r="AE66" s="37"/>
      <c r="AF66" s="39"/>
    </row>
    <row r="67" spans="1:35" ht="14.45" customHeight="1" x14ac:dyDescent="0.2">
      <c r="C67" s="36"/>
      <c r="D67" s="36"/>
      <c r="E67" s="37"/>
      <c r="F67" s="37"/>
      <c r="G67" s="38"/>
      <c r="H67" s="38"/>
      <c r="I67" s="38"/>
      <c r="J67" s="37"/>
      <c r="K67" s="39"/>
      <c r="L67" s="38"/>
      <c r="M67" s="58">
        <f>SUM(M64:M66)</f>
        <v>453504</v>
      </c>
      <c r="N67" s="36"/>
      <c r="O67" s="211">
        <f>SUM(O64:O66)</f>
        <v>304370</v>
      </c>
      <c r="Q67" s="37"/>
      <c r="R67" s="37"/>
      <c r="S67" s="37"/>
      <c r="T67" s="37"/>
      <c r="U67" s="37"/>
      <c r="V67" s="37"/>
      <c r="W67" s="38"/>
      <c r="X67" s="38"/>
      <c r="Y67" s="38"/>
      <c r="Z67" s="37"/>
      <c r="AA67" s="39"/>
      <c r="AB67" s="38"/>
      <c r="AC67" s="38"/>
      <c r="AD67" s="40"/>
      <c r="AE67" s="37"/>
      <c r="AF67" s="39"/>
    </row>
    <row r="68" spans="1:35" ht="14.45" customHeight="1" x14ac:dyDescent="0.2">
      <c r="C68" s="36" t="s">
        <v>196</v>
      </c>
      <c r="D68" s="36"/>
      <c r="E68" s="37"/>
      <c r="F68" s="37"/>
      <c r="G68" s="38"/>
      <c r="H68" s="38"/>
      <c r="I68" s="38"/>
      <c r="J68" s="37"/>
      <c r="K68" s="39"/>
      <c r="L68" s="38"/>
      <c r="M68" s="65">
        <v>-155355</v>
      </c>
      <c r="N68" s="36"/>
      <c r="O68" s="211">
        <v>-83881</v>
      </c>
      <c r="Q68" s="37"/>
      <c r="R68" s="37"/>
      <c r="S68" s="37"/>
      <c r="T68" s="37"/>
      <c r="U68" s="37"/>
      <c r="V68" s="37"/>
      <c r="W68" s="38"/>
      <c r="X68" s="38"/>
      <c r="Y68" s="38"/>
      <c r="Z68" s="37"/>
      <c r="AA68" s="39"/>
      <c r="AB68" s="38"/>
      <c r="AC68" s="38"/>
      <c r="AD68" s="40"/>
      <c r="AE68" s="37"/>
      <c r="AF68" s="39"/>
    </row>
    <row r="69" spans="1:35" ht="14.45" customHeight="1" x14ac:dyDescent="0.2">
      <c r="C69" s="36"/>
      <c r="D69" s="36"/>
      <c r="E69" s="37"/>
      <c r="F69" s="37"/>
      <c r="G69" s="38"/>
      <c r="H69" s="38"/>
      <c r="I69" s="38"/>
      <c r="J69" s="37"/>
      <c r="K69" s="39"/>
      <c r="L69" s="38"/>
      <c r="M69" s="58"/>
      <c r="N69" s="36"/>
      <c r="O69" s="211"/>
      <c r="Q69" s="37"/>
      <c r="R69" s="37"/>
      <c r="S69" s="37"/>
      <c r="T69" s="37"/>
      <c r="U69" s="37"/>
      <c r="V69" s="37"/>
      <c r="W69" s="38"/>
      <c r="X69" s="38"/>
      <c r="Y69" s="38"/>
      <c r="Z69" s="37"/>
      <c r="AA69" s="39"/>
      <c r="AB69" s="38"/>
      <c r="AC69" s="38"/>
      <c r="AD69" s="40"/>
      <c r="AE69" s="37"/>
      <c r="AF69" s="39"/>
    </row>
    <row r="70" spans="1:35" ht="14.45" customHeight="1" thickBot="1" x14ac:dyDescent="0.25">
      <c r="C70" s="186" t="s">
        <v>197</v>
      </c>
      <c r="D70" s="186"/>
      <c r="E70" s="190"/>
      <c r="F70" s="190"/>
      <c r="G70" s="38"/>
      <c r="H70" s="38"/>
      <c r="I70" s="38"/>
      <c r="J70" s="37"/>
      <c r="K70" s="39"/>
      <c r="L70" s="38"/>
      <c r="M70" s="128">
        <f>SUM(M67:M69)</f>
        <v>298149</v>
      </c>
      <c r="N70" s="36"/>
      <c r="O70" s="197">
        <f>SUM(O67:O69)</f>
        <v>220489</v>
      </c>
      <c r="Q70" s="39">
        <f>M70-BS!C27</f>
        <v>0</v>
      </c>
      <c r="R70" s="37"/>
      <c r="S70" s="37"/>
      <c r="T70" s="37"/>
      <c r="U70" s="37"/>
      <c r="V70" s="37"/>
      <c r="W70" s="38"/>
      <c r="X70" s="38"/>
      <c r="Y70" s="38"/>
      <c r="Z70" s="37"/>
      <c r="AA70" s="39"/>
      <c r="AB70" s="38"/>
      <c r="AC70" s="38"/>
      <c r="AD70" s="40"/>
      <c r="AE70" s="37"/>
      <c r="AF70" s="39"/>
    </row>
    <row r="71" spans="1:35" ht="14.45" customHeight="1" x14ac:dyDescent="0.2">
      <c r="C71" s="186"/>
      <c r="D71" s="186"/>
      <c r="E71" s="190"/>
      <c r="F71" s="190"/>
      <c r="G71" s="38"/>
      <c r="H71" s="38"/>
      <c r="I71" s="38"/>
      <c r="J71" s="37"/>
      <c r="K71" s="39"/>
      <c r="L71" s="38"/>
      <c r="M71" s="259">
        <f>M70-BS!C27</f>
        <v>0</v>
      </c>
      <c r="N71" s="248"/>
      <c r="O71" s="243"/>
      <c r="Q71" s="39"/>
      <c r="R71" s="37"/>
      <c r="S71" s="37"/>
      <c r="T71" s="37"/>
      <c r="U71" s="39">
        <f>M70-BS!C27</f>
        <v>0</v>
      </c>
      <c r="V71" s="37"/>
      <c r="W71" s="38"/>
      <c r="X71" s="38"/>
      <c r="Y71" s="38"/>
      <c r="Z71" s="37"/>
      <c r="AA71" s="39"/>
      <c r="AB71" s="38"/>
      <c r="AC71" s="38"/>
      <c r="AD71" s="40"/>
      <c r="AE71" s="37"/>
      <c r="AF71" s="39"/>
    </row>
    <row r="72" spans="1:35" ht="21" customHeight="1" x14ac:dyDescent="0.2">
      <c r="C72" s="365" t="s">
        <v>198</v>
      </c>
      <c r="D72" s="366"/>
      <c r="E72" s="366"/>
      <c r="F72" s="366"/>
      <c r="G72" s="366"/>
      <c r="H72" s="366"/>
      <c r="I72" s="366"/>
      <c r="J72" s="366"/>
      <c r="K72" s="366"/>
      <c r="L72" s="366"/>
      <c r="M72" s="366"/>
      <c r="N72" s="366"/>
      <c r="O72" s="366"/>
      <c r="Q72" s="39"/>
      <c r="R72" s="37"/>
      <c r="S72" s="37"/>
      <c r="T72" s="37"/>
      <c r="U72" s="37"/>
      <c r="V72" s="37"/>
      <c r="W72" s="38"/>
      <c r="X72" s="38"/>
      <c r="Y72" s="38"/>
      <c r="Z72" s="37"/>
      <c r="AA72" s="39"/>
      <c r="AB72" s="38"/>
      <c r="AC72" s="38"/>
      <c r="AD72" s="40"/>
      <c r="AE72" s="37"/>
      <c r="AF72" s="39"/>
    </row>
    <row r="73" spans="1:35" ht="16.5" customHeight="1" x14ac:dyDescent="0.2">
      <c r="C73" s="191"/>
      <c r="D73" s="192"/>
      <c r="E73" s="192"/>
      <c r="F73" s="192"/>
      <c r="G73" s="192"/>
      <c r="H73" s="192"/>
      <c r="I73" s="192"/>
      <c r="J73" s="192"/>
      <c r="K73" s="192"/>
      <c r="L73" s="192"/>
      <c r="M73" s="192"/>
      <c r="N73" s="192"/>
      <c r="O73" s="192"/>
      <c r="Q73" s="39"/>
      <c r="R73" s="37"/>
      <c r="S73" s="37"/>
      <c r="T73" s="37"/>
      <c r="U73" s="37"/>
      <c r="V73" s="37"/>
      <c r="W73" s="38"/>
      <c r="X73" s="38"/>
      <c r="Y73" s="38"/>
      <c r="Z73" s="37"/>
      <c r="AA73" s="39"/>
      <c r="AB73" s="38"/>
      <c r="AC73" s="38"/>
      <c r="AD73" s="40"/>
      <c r="AE73" s="37"/>
      <c r="AF73" s="39"/>
    </row>
    <row r="74" spans="1:35" ht="14.45" customHeight="1" x14ac:dyDescent="0.2">
      <c r="A74" s="3">
        <v>22</v>
      </c>
      <c r="B74" s="3"/>
      <c r="C74" s="15" t="s">
        <v>77</v>
      </c>
      <c r="Q74" s="15"/>
      <c r="R74" s="12"/>
      <c r="T74" s="14"/>
      <c r="V74" s="321"/>
      <c r="W74" s="353"/>
      <c r="X74" s="353"/>
      <c r="Y74" s="353"/>
      <c r="Z74" s="353"/>
      <c r="AA74" s="353"/>
      <c r="AB74" s="353"/>
      <c r="AC74" s="353"/>
      <c r="AD74" s="353"/>
      <c r="AE74" s="353"/>
      <c r="AF74" s="353"/>
      <c r="AG74" s="353"/>
      <c r="AH74" s="353"/>
      <c r="AI74" s="353"/>
    </row>
    <row r="75" spans="1:35" ht="14.45" customHeight="1" x14ac:dyDescent="0.2">
      <c r="A75" s="60"/>
      <c r="B75" s="3"/>
      <c r="C75" s="15"/>
      <c r="Q75" s="15"/>
      <c r="R75" s="12"/>
      <c r="T75" s="14"/>
      <c r="V75" s="14"/>
      <c r="W75" s="82"/>
      <c r="X75" s="82"/>
      <c r="Y75" s="82"/>
      <c r="Z75" s="82"/>
      <c r="AA75" s="82"/>
      <c r="AB75" s="82"/>
      <c r="AC75" s="82"/>
      <c r="AD75" s="82"/>
      <c r="AE75" s="82"/>
      <c r="AF75" s="82"/>
      <c r="AG75" s="82"/>
      <c r="AH75" s="82"/>
      <c r="AI75" s="82"/>
    </row>
    <row r="76" spans="1:35" ht="26.25" customHeight="1" x14ac:dyDescent="0.2">
      <c r="C76" s="312" t="s">
        <v>178</v>
      </c>
      <c r="D76" s="312"/>
      <c r="E76" s="312"/>
      <c r="F76" s="312"/>
      <c r="G76" s="312"/>
      <c r="H76" s="312"/>
      <c r="I76" s="312"/>
      <c r="J76" s="312"/>
      <c r="K76" s="312"/>
      <c r="L76" s="312"/>
      <c r="M76" s="312"/>
      <c r="N76" s="312"/>
      <c r="O76" s="312"/>
      <c r="R76" s="312"/>
      <c r="S76" s="312"/>
      <c r="T76" s="312"/>
      <c r="U76" s="312"/>
      <c r="V76" s="312"/>
      <c r="W76" s="312"/>
      <c r="X76" s="312"/>
      <c r="Y76" s="312"/>
      <c r="Z76" s="312"/>
      <c r="AA76" s="312"/>
      <c r="AB76" s="312"/>
      <c r="AC76" s="312"/>
      <c r="AD76" s="312"/>
      <c r="AE76" s="312"/>
      <c r="AF76" s="312"/>
      <c r="AG76" s="312"/>
    </row>
    <row r="77" spans="1:35" ht="14.45" customHeight="1" x14ac:dyDescent="0.2">
      <c r="C77" s="72"/>
      <c r="D77" s="72"/>
      <c r="E77" s="72"/>
      <c r="F77" s="72"/>
      <c r="G77" s="72"/>
      <c r="H77" s="72"/>
      <c r="I77" s="72"/>
      <c r="J77" s="72"/>
      <c r="K77" s="72"/>
      <c r="L77" s="72"/>
      <c r="M77" s="72"/>
      <c r="N77" s="72"/>
      <c r="O77" s="72"/>
      <c r="R77" s="72"/>
      <c r="S77" s="72"/>
      <c r="T77" s="72"/>
      <c r="U77" s="72"/>
      <c r="V77" s="72"/>
      <c r="W77" s="72"/>
      <c r="X77" s="72"/>
      <c r="Y77" s="72"/>
      <c r="Z77" s="72"/>
      <c r="AA77" s="72"/>
      <c r="AB77" s="72"/>
      <c r="AC77" s="72"/>
      <c r="AD77" s="72"/>
      <c r="AE77" s="72"/>
      <c r="AF77" s="72"/>
      <c r="AG77" s="72"/>
    </row>
    <row r="78" spans="1:35" ht="14.45" customHeight="1" x14ac:dyDescent="0.2">
      <c r="A78" s="3">
        <v>23</v>
      </c>
      <c r="C78" s="300" t="s">
        <v>75</v>
      </c>
      <c r="D78" s="300"/>
      <c r="E78" s="300"/>
      <c r="F78" s="300"/>
      <c r="G78" s="300"/>
      <c r="H78" s="300"/>
      <c r="I78" s="300"/>
      <c r="J78" s="300"/>
      <c r="K78" s="300"/>
      <c r="L78" s="300"/>
      <c r="M78" s="300"/>
      <c r="N78" s="300"/>
      <c r="O78" s="300"/>
      <c r="R78" s="12"/>
      <c r="T78" s="14"/>
      <c r="V78" s="321"/>
      <c r="W78" s="353"/>
      <c r="X78" s="353"/>
      <c r="Y78" s="353"/>
      <c r="Z78" s="353"/>
      <c r="AA78" s="353"/>
      <c r="AB78" s="353"/>
      <c r="AC78" s="353"/>
      <c r="AD78" s="353"/>
      <c r="AE78" s="353"/>
      <c r="AF78" s="353"/>
      <c r="AG78" s="353"/>
      <c r="AH78" s="353"/>
      <c r="AI78" s="353"/>
    </row>
    <row r="79" spans="1:35" ht="14.45" customHeight="1" x14ac:dyDescent="0.2">
      <c r="A79" s="3"/>
      <c r="B79" s="3"/>
      <c r="D79" s="323"/>
      <c r="E79" s="323"/>
      <c r="F79" s="323"/>
      <c r="G79" s="323"/>
      <c r="H79" s="323"/>
      <c r="I79" s="323"/>
      <c r="J79" s="323"/>
      <c r="K79" s="323"/>
      <c r="L79" s="323"/>
      <c r="M79" s="323"/>
      <c r="N79" s="323"/>
      <c r="O79" s="323"/>
      <c r="R79" s="12"/>
      <c r="T79" s="14"/>
      <c r="V79" s="14"/>
      <c r="W79" s="12"/>
      <c r="X79" s="12"/>
      <c r="Y79" s="12"/>
      <c r="Z79" s="12"/>
      <c r="AA79" s="12"/>
      <c r="AB79" s="12"/>
      <c r="AC79" s="12"/>
      <c r="AD79" s="12"/>
      <c r="AE79" s="12"/>
      <c r="AF79" s="12"/>
      <c r="AG79" s="12"/>
      <c r="AH79" s="12"/>
      <c r="AI79" s="12"/>
    </row>
    <row r="80" spans="1:35" ht="14.45" customHeight="1" x14ac:dyDescent="0.2">
      <c r="A80" s="3"/>
      <c r="B80" s="3"/>
      <c r="C80" s="353" t="s">
        <v>76</v>
      </c>
      <c r="D80" s="353"/>
      <c r="E80" s="353"/>
      <c r="F80" s="353"/>
      <c r="G80" s="353"/>
      <c r="H80" s="353"/>
      <c r="I80" s="353"/>
      <c r="J80" s="353"/>
      <c r="K80" s="353"/>
      <c r="L80" s="353"/>
      <c r="M80" s="353"/>
      <c r="N80" s="353"/>
      <c r="O80" s="353"/>
      <c r="R80" s="12"/>
      <c r="T80" s="14"/>
      <c r="V80" s="14"/>
      <c r="W80" s="12"/>
      <c r="X80" s="12"/>
      <c r="Y80" s="12"/>
      <c r="Z80" s="12"/>
      <c r="AA80" s="12"/>
      <c r="AB80" s="12"/>
      <c r="AC80" s="12"/>
      <c r="AD80" s="12"/>
      <c r="AE80" s="12"/>
      <c r="AF80" s="12"/>
      <c r="AG80" s="12"/>
      <c r="AH80" s="12"/>
      <c r="AI80" s="12"/>
    </row>
    <row r="81" spans="1:35" ht="14.45" customHeight="1" x14ac:dyDescent="0.2">
      <c r="G81" s="41"/>
      <c r="I81" s="30"/>
      <c r="K81" s="24"/>
      <c r="L81" s="3"/>
      <c r="M81" s="24"/>
      <c r="N81" s="3"/>
      <c r="O81" s="24"/>
      <c r="R81" s="12"/>
      <c r="T81" s="14"/>
      <c r="V81" s="14"/>
      <c r="W81" s="82"/>
      <c r="X81" s="82"/>
      <c r="Y81" s="82"/>
      <c r="Z81" s="82"/>
      <c r="AA81" s="82"/>
      <c r="AB81" s="82"/>
      <c r="AC81" s="82"/>
      <c r="AD81" s="82"/>
      <c r="AE81" s="82"/>
      <c r="AF81" s="82"/>
      <c r="AG81" s="82"/>
      <c r="AH81" s="82"/>
      <c r="AI81" s="82"/>
    </row>
    <row r="82" spans="1:35" s="3" customFormat="1" ht="14.45" customHeight="1" x14ac:dyDescent="0.2">
      <c r="A82" s="3">
        <v>24</v>
      </c>
      <c r="C82" s="3" t="s">
        <v>35</v>
      </c>
      <c r="E82" s="43"/>
      <c r="F82" s="43"/>
      <c r="G82" s="43"/>
      <c r="H82" s="43"/>
      <c r="I82" s="43"/>
      <c r="J82" s="43"/>
      <c r="K82" s="43"/>
      <c r="L82" s="43"/>
      <c r="M82" s="43"/>
      <c r="R82" s="321"/>
      <c r="S82" s="321"/>
      <c r="T82" s="321"/>
      <c r="U82" s="321"/>
      <c r="V82" s="321"/>
      <c r="W82" s="321"/>
      <c r="X82" s="321"/>
      <c r="Y82" s="321"/>
      <c r="Z82" s="321"/>
      <c r="AA82" s="321"/>
      <c r="AB82" s="321"/>
      <c r="AC82" s="321"/>
      <c r="AD82" s="321"/>
      <c r="AE82" s="321"/>
      <c r="AF82" s="321"/>
      <c r="AG82" s="321"/>
      <c r="AH82" s="321"/>
      <c r="AI82" s="321"/>
    </row>
    <row r="83" spans="1:35" s="3" customFormat="1" ht="10.5" customHeight="1" x14ac:dyDescent="0.2">
      <c r="E83" s="43"/>
      <c r="F83" s="43"/>
      <c r="G83" s="43"/>
      <c r="H83" s="43"/>
      <c r="I83" s="43"/>
      <c r="J83" s="43"/>
      <c r="K83" s="43"/>
      <c r="L83" s="43"/>
      <c r="M83" s="43"/>
      <c r="R83" s="14"/>
      <c r="S83" s="14"/>
      <c r="T83" s="14"/>
      <c r="U83" s="14"/>
      <c r="V83" s="14"/>
      <c r="W83" s="14"/>
      <c r="X83" s="14"/>
      <c r="Y83" s="14"/>
      <c r="Z83" s="14"/>
      <c r="AA83" s="14"/>
      <c r="AB83" s="14"/>
      <c r="AC83" s="14"/>
      <c r="AD83" s="14"/>
      <c r="AE83" s="14"/>
      <c r="AF83" s="14"/>
      <c r="AG83" s="14"/>
      <c r="AH83" s="14"/>
      <c r="AI83" s="14"/>
    </row>
    <row r="84" spans="1:35" s="3" customFormat="1" ht="18" customHeight="1" x14ac:dyDescent="0.2">
      <c r="C84" s="2" t="s">
        <v>310</v>
      </c>
      <c r="E84" s="43"/>
      <c r="F84" s="43"/>
      <c r="G84" s="43"/>
      <c r="H84" s="43"/>
      <c r="I84" s="43"/>
      <c r="J84" s="43"/>
      <c r="K84" s="43"/>
      <c r="L84" s="43"/>
      <c r="M84" s="43"/>
      <c r="R84" s="14"/>
      <c r="S84" s="14"/>
      <c r="T84" s="14"/>
      <c r="U84" s="14"/>
      <c r="V84" s="14"/>
      <c r="W84" s="14"/>
      <c r="X84" s="14"/>
      <c r="Y84" s="14"/>
      <c r="Z84" s="14"/>
      <c r="AA84" s="14"/>
      <c r="AB84" s="14"/>
      <c r="AC84" s="14"/>
      <c r="AD84" s="14"/>
      <c r="AE84" s="14"/>
      <c r="AF84" s="14"/>
      <c r="AG84" s="14"/>
      <c r="AH84" s="14"/>
      <c r="AI84" s="14"/>
    </row>
    <row r="85" spans="1:35" s="3" customFormat="1" ht="18" customHeight="1" x14ac:dyDescent="0.2">
      <c r="C85" s="2"/>
      <c r="E85" s="43"/>
      <c r="F85" s="43"/>
      <c r="G85" s="43"/>
      <c r="H85" s="43"/>
      <c r="I85" s="43"/>
      <c r="J85" s="43"/>
      <c r="K85" s="43"/>
      <c r="L85" s="43"/>
      <c r="M85" s="43"/>
      <c r="R85" s="14"/>
      <c r="S85" s="14"/>
      <c r="T85" s="14"/>
      <c r="U85" s="14"/>
      <c r="V85" s="14"/>
      <c r="W85" s="14"/>
      <c r="X85" s="14"/>
      <c r="Y85" s="14"/>
      <c r="Z85" s="14"/>
      <c r="AA85" s="14"/>
      <c r="AB85" s="14"/>
      <c r="AC85" s="14"/>
      <c r="AD85" s="14"/>
      <c r="AE85" s="14"/>
      <c r="AF85" s="14"/>
      <c r="AG85" s="14"/>
      <c r="AH85" s="14"/>
      <c r="AI85" s="14"/>
    </row>
    <row r="86" spans="1:35" s="3" customFormat="1" ht="57" customHeight="1" x14ac:dyDescent="0.2">
      <c r="C86" s="12" t="s">
        <v>266</v>
      </c>
      <c r="D86" s="296" t="s">
        <v>316</v>
      </c>
      <c r="E86" s="303"/>
      <c r="F86" s="303"/>
      <c r="G86" s="303"/>
      <c r="H86" s="303"/>
      <c r="I86" s="303"/>
      <c r="J86" s="303"/>
      <c r="K86" s="303"/>
      <c r="L86" s="303"/>
      <c r="M86" s="303"/>
      <c r="N86" s="303"/>
      <c r="O86" s="303"/>
      <c r="R86" s="14"/>
      <c r="S86" s="14"/>
      <c r="T86" s="14"/>
      <c r="U86" s="14"/>
      <c r="V86" s="14"/>
      <c r="W86" s="14"/>
      <c r="X86" s="14"/>
      <c r="Y86" s="14"/>
      <c r="Z86" s="14"/>
      <c r="AA86" s="14"/>
      <c r="AB86" s="14"/>
      <c r="AC86" s="14"/>
      <c r="AD86" s="14"/>
      <c r="AE86" s="14"/>
      <c r="AF86" s="14"/>
      <c r="AG86" s="14"/>
      <c r="AH86" s="14"/>
      <c r="AI86" s="14"/>
    </row>
    <row r="87" spans="1:35" s="3" customFormat="1" ht="19.5" customHeight="1" x14ac:dyDescent="0.2">
      <c r="C87" s="12"/>
      <c r="D87" s="73"/>
      <c r="E87" s="267"/>
      <c r="F87" s="267"/>
      <c r="G87" s="267"/>
      <c r="H87" s="267"/>
      <c r="I87" s="267"/>
      <c r="J87" s="267"/>
      <c r="K87" s="267"/>
      <c r="L87" s="267"/>
      <c r="M87" s="267"/>
      <c r="N87" s="267"/>
      <c r="O87" s="267"/>
      <c r="R87" s="14"/>
      <c r="S87" s="14"/>
      <c r="T87" s="14"/>
      <c r="U87" s="14"/>
      <c r="V87" s="14"/>
      <c r="W87" s="14"/>
      <c r="X87" s="14"/>
      <c r="Y87" s="14"/>
      <c r="Z87" s="14"/>
      <c r="AA87" s="14"/>
      <c r="AB87" s="14"/>
      <c r="AC87" s="14"/>
      <c r="AD87" s="14"/>
      <c r="AE87" s="14"/>
      <c r="AF87" s="14"/>
      <c r="AG87" s="14"/>
      <c r="AH87" s="14"/>
      <c r="AI87" s="14"/>
    </row>
    <row r="88" spans="1:35" s="3" customFormat="1" ht="85.5" customHeight="1" x14ac:dyDescent="0.2">
      <c r="C88" s="12" t="s">
        <v>311</v>
      </c>
      <c r="D88" s="296" t="s">
        <v>360</v>
      </c>
      <c r="E88" s="303"/>
      <c r="F88" s="303"/>
      <c r="G88" s="303"/>
      <c r="H88" s="303"/>
      <c r="I88" s="303"/>
      <c r="J88" s="303"/>
      <c r="K88" s="303"/>
      <c r="L88" s="303"/>
      <c r="M88" s="303"/>
      <c r="N88" s="303"/>
      <c r="O88" s="303"/>
      <c r="Q88" s="11"/>
      <c r="AB88" s="4"/>
      <c r="AC88" s="4"/>
      <c r="AD88" s="4"/>
      <c r="AE88" s="4"/>
      <c r="AF88" s="4"/>
      <c r="AG88" s="14"/>
      <c r="AH88" s="14"/>
      <c r="AI88" s="14"/>
    </row>
    <row r="89" spans="1:35" s="3" customFormat="1" ht="19.5" customHeight="1" x14ac:dyDescent="0.2">
      <c r="C89" s="12"/>
      <c r="D89" s="73"/>
      <c r="E89" s="267"/>
      <c r="F89" s="267"/>
      <c r="G89" s="267"/>
      <c r="H89" s="267"/>
      <c r="I89" s="267"/>
      <c r="J89" s="267"/>
      <c r="K89" s="267"/>
      <c r="L89" s="267"/>
      <c r="M89" s="267"/>
      <c r="N89" s="267"/>
      <c r="O89" s="267"/>
      <c r="Q89" s="11"/>
      <c r="AB89" s="4"/>
      <c r="AC89" s="4"/>
      <c r="AD89" s="4"/>
      <c r="AE89" s="4"/>
      <c r="AF89" s="4"/>
      <c r="AG89" s="14"/>
      <c r="AH89" s="14"/>
      <c r="AI89" s="14"/>
    </row>
    <row r="90" spans="1:35" s="3" customFormat="1" ht="31.5" customHeight="1" x14ac:dyDescent="0.2">
      <c r="C90" s="299" t="s">
        <v>356</v>
      </c>
      <c r="D90" s="347"/>
      <c r="E90" s="347"/>
      <c r="F90" s="347"/>
      <c r="G90" s="347"/>
      <c r="H90" s="347"/>
      <c r="I90" s="347"/>
      <c r="J90" s="347"/>
      <c r="K90" s="347"/>
      <c r="L90" s="347"/>
      <c r="M90" s="347"/>
      <c r="N90" s="347"/>
      <c r="O90" s="347"/>
      <c r="Q90" s="11"/>
      <c r="AB90" s="4"/>
      <c r="AC90" s="4"/>
      <c r="AD90" s="4"/>
      <c r="AE90" s="4"/>
      <c r="AF90" s="4"/>
      <c r="AG90" s="14"/>
      <c r="AH90" s="14"/>
      <c r="AI90" s="14"/>
    </row>
    <row r="91" spans="1:35" s="3" customFormat="1" ht="14.45" customHeight="1" x14ac:dyDescent="0.2">
      <c r="C91" s="10"/>
      <c r="D91" s="32"/>
      <c r="E91" s="32"/>
      <c r="F91" s="32"/>
      <c r="G91" s="32"/>
      <c r="H91" s="32"/>
      <c r="I91" s="32"/>
      <c r="J91" s="32"/>
      <c r="K91" s="32"/>
      <c r="L91" s="32"/>
      <c r="M91" s="32"/>
      <c r="N91" s="32"/>
      <c r="O91" s="32"/>
      <c r="Q91" s="11"/>
      <c r="AB91" s="4"/>
      <c r="AC91" s="4"/>
      <c r="AD91" s="4"/>
      <c r="AE91" s="4"/>
      <c r="AF91" s="4"/>
      <c r="AG91" s="14"/>
      <c r="AH91" s="14"/>
      <c r="AI91" s="14"/>
    </row>
    <row r="92" spans="1:35" ht="14.45" customHeight="1" x14ac:dyDescent="0.2">
      <c r="A92" s="3">
        <v>25</v>
      </c>
      <c r="B92" s="3"/>
      <c r="C92" s="3" t="s">
        <v>21</v>
      </c>
      <c r="D92" s="3"/>
      <c r="R92" s="12"/>
      <c r="T92" s="14"/>
      <c r="V92" s="321"/>
      <c r="W92" s="353"/>
      <c r="X92" s="353"/>
      <c r="Y92" s="353"/>
      <c r="Z92" s="353"/>
      <c r="AA92" s="353"/>
      <c r="AB92" s="353"/>
      <c r="AC92" s="353"/>
      <c r="AD92" s="353"/>
      <c r="AE92" s="353"/>
      <c r="AF92" s="353"/>
      <c r="AG92" s="353"/>
      <c r="AH92" s="353"/>
      <c r="AI92" s="353"/>
    </row>
    <row r="93" spans="1:35" ht="14.45" customHeight="1" x14ac:dyDescent="0.2">
      <c r="A93" s="3"/>
      <c r="B93" s="3"/>
      <c r="C93" s="3"/>
      <c r="D93" s="3"/>
      <c r="R93" s="12"/>
      <c r="T93" s="14"/>
      <c r="V93" s="14"/>
      <c r="W93" s="82"/>
      <c r="X93" s="82"/>
      <c r="Y93" s="82"/>
      <c r="Z93" s="82"/>
      <c r="AA93" s="82"/>
      <c r="AB93" s="82"/>
      <c r="AC93" s="82"/>
      <c r="AD93" s="82"/>
      <c r="AE93" s="82"/>
      <c r="AF93" s="82"/>
      <c r="AG93" s="82"/>
      <c r="AH93" s="82"/>
      <c r="AI93" s="82"/>
    </row>
    <row r="94" spans="1:35" ht="30.75" customHeight="1" x14ac:dyDescent="0.2">
      <c r="A94" s="3"/>
      <c r="B94" s="3"/>
      <c r="C94" s="296" t="s">
        <v>303</v>
      </c>
      <c r="D94" s="296"/>
      <c r="E94" s="296"/>
      <c r="F94" s="296"/>
      <c r="G94" s="296"/>
      <c r="H94" s="296"/>
      <c r="I94" s="296"/>
      <c r="J94" s="296"/>
      <c r="K94" s="296"/>
      <c r="L94" s="296"/>
      <c r="M94" s="296"/>
      <c r="N94" s="296"/>
      <c r="O94" s="296"/>
      <c r="R94" s="12"/>
      <c r="T94" s="14"/>
      <c r="V94" s="14"/>
      <c r="W94" s="82"/>
      <c r="X94" s="82"/>
      <c r="Y94" s="82"/>
      <c r="Z94" s="82"/>
      <c r="AA94" s="82"/>
      <c r="AB94" s="82"/>
      <c r="AC94" s="82"/>
      <c r="AD94" s="82"/>
      <c r="AE94" s="82"/>
      <c r="AF94" s="82"/>
      <c r="AG94" s="82"/>
      <c r="AH94" s="82"/>
      <c r="AI94" s="82"/>
    </row>
    <row r="95" spans="1:35" ht="14.45" customHeight="1" x14ac:dyDescent="0.2">
      <c r="A95" s="3"/>
      <c r="B95" s="3"/>
      <c r="C95" s="3"/>
      <c r="D95" s="3"/>
      <c r="M95" s="6" t="s">
        <v>94</v>
      </c>
      <c r="O95" s="6" t="s">
        <v>94</v>
      </c>
      <c r="R95" s="12"/>
      <c r="T95" s="14"/>
      <c r="V95" s="14"/>
      <c r="W95" s="82"/>
      <c r="X95" s="82"/>
      <c r="Y95" s="82"/>
      <c r="Z95" s="82"/>
      <c r="AA95" s="82"/>
      <c r="AB95" s="82"/>
      <c r="AC95" s="82"/>
      <c r="AD95" s="82"/>
      <c r="AE95" s="82"/>
      <c r="AF95" s="82"/>
      <c r="AG95" s="82"/>
      <c r="AH95" s="82"/>
      <c r="AI95" s="82"/>
    </row>
    <row r="96" spans="1:35" ht="14.45" customHeight="1" x14ac:dyDescent="0.2">
      <c r="A96" s="3"/>
      <c r="B96" s="3"/>
      <c r="C96" s="3"/>
      <c r="D96" s="3"/>
      <c r="M96" s="6" t="s">
        <v>302</v>
      </c>
      <c r="O96" s="6" t="s">
        <v>191</v>
      </c>
      <c r="R96" s="12"/>
      <c r="T96" s="14"/>
      <c r="V96" s="14"/>
      <c r="W96" s="82"/>
      <c r="X96" s="82"/>
      <c r="Y96" s="82"/>
      <c r="Z96" s="82"/>
      <c r="AA96" s="82"/>
      <c r="AB96" s="82"/>
      <c r="AC96" s="82"/>
      <c r="AD96" s="82"/>
      <c r="AE96" s="82"/>
      <c r="AF96" s="82"/>
      <c r="AG96" s="82"/>
      <c r="AH96" s="82"/>
      <c r="AI96" s="82"/>
    </row>
    <row r="97" spans="1:35" ht="14.45" customHeight="1" x14ac:dyDescent="0.2">
      <c r="A97" s="3"/>
      <c r="B97" s="3"/>
      <c r="C97" s="3"/>
      <c r="D97" s="3"/>
      <c r="M97" s="6" t="s">
        <v>3</v>
      </c>
      <c r="O97" s="6" t="s">
        <v>3</v>
      </c>
      <c r="R97" s="12"/>
      <c r="T97" s="14"/>
      <c r="V97" s="14"/>
      <c r="W97" s="82"/>
      <c r="X97" s="82"/>
      <c r="Y97" s="82"/>
      <c r="Z97" s="82"/>
      <c r="AA97" s="82"/>
      <c r="AB97" s="82"/>
      <c r="AC97" s="82"/>
      <c r="AD97" s="82"/>
      <c r="AE97" s="82"/>
      <c r="AF97" s="82"/>
      <c r="AG97" s="82"/>
      <c r="AH97" s="82"/>
      <c r="AI97" s="82"/>
    </row>
    <row r="98" spans="1:35" ht="14.45" customHeight="1" x14ac:dyDescent="0.2">
      <c r="A98" s="3"/>
      <c r="B98" s="3"/>
      <c r="C98" s="3" t="s">
        <v>103</v>
      </c>
      <c r="D98" s="3"/>
      <c r="M98" s="4"/>
      <c r="O98" s="17"/>
      <c r="R98" s="12"/>
      <c r="T98" s="14"/>
      <c r="V98" s="14"/>
      <c r="W98" s="82"/>
      <c r="X98" s="82"/>
      <c r="Y98" s="82"/>
      <c r="Z98" s="82"/>
      <c r="AA98" s="82"/>
      <c r="AB98" s="82"/>
      <c r="AC98" s="82"/>
      <c r="AD98" s="82"/>
      <c r="AE98" s="82"/>
      <c r="AF98" s="82"/>
      <c r="AG98" s="82"/>
      <c r="AH98" s="82"/>
      <c r="AI98" s="82"/>
    </row>
    <row r="99" spans="1:35" ht="14.45" customHeight="1" x14ac:dyDescent="0.2">
      <c r="A99" s="3"/>
      <c r="B99" s="3"/>
      <c r="C99" s="3" t="s">
        <v>116</v>
      </c>
      <c r="D99" s="3"/>
      <c r="M99" s="4"/>
      <c r="O99" s="17"/>
      <c r="R99" s="12"/>
      <c r="T99" s="14"/>
      <c r="V99" s="14"/>
      <c r="W99" s="82"/>
      <c r="X99" s="82"/>
      <c r="Y99" s="82"/>
      <c r="Z99" s="82"/>
      <c r="AA99" s="82"/>
      <c r="AB99" s="82"/>
      <c r="AC99" s="82"/>
      <c r="AD99" s="82"/>
      <c r="AE99" s="82"/>
      <c r="AF99" s="82"/>
      <c r="AG99" s="82"/>
      <c r="AH99" s="82"/>
      <c r="AI99" s="82"/>
    </row>
    <row r="100" spans="1:35" ht="14.45" customHeight="1" x14ac:dyDescent="0.2">
      <c r="A100" s="3"/>
      <c r="B100" s="3"/>
      <c r="C100" s="2" t="s">
        <v>100</v>
      </c>
      <c r="D100" s="3"/>
      <c r="M100" s="4"/>
      <c r="O100" s="17"/>
      <c r="R100" s="12"/>
      <c r="T100" s="14"/>
      <c r="V100" s="14"/>
      <c r="W100" s="82"/>
      <c r="X100" s="82"/>
      <c r="Y100" s="82"/>
      <c r="Z100" s="82"/>
      <c r="AA100" s="82"/>
      <c r="AB100" s="82"/>
      <c r="AC100" s="82"/>
      <c r="AD100" s="82"/>
      <c r="AE100" s="82"/>
      <c r="AF100" s="82"/>
      <c r="AG100" s="82"/>
      <c r="AH100" s="82"/>
      <c r="AI100" s="82"/>
    </row>
    <row r="101" spans="1:35" ht="14.45" customHeight="1" x14ac:dyDescent="0.2">
      <c r="A101" s="3"/>
      <c r="B101" s="3"/>
      <c r="D101" s="2" t="s">
        <v>101</v>
      </c>
      <c r="M101" s="23">
        <f>BS!C34-M104</f>
        <v>0</v>
      </c>
      <c r="N101" s="35"/>
      <c r="O101" s="23">
        <f>BS!E34-O104</f>
        <v>16276</v>
      </c>
      <c r="R101" s="12"/>
      <c r="T101" s="14"/>
      <c r="V101" s="14"/>
      <c r="W101" s="82"/>
      <c r="X101" s="82"/>
      <c r="Y101" s="82"/>
      <c r="Z101" s="82"/>
      <c r="AA101" s="82"/>
      <c r="AB101" s="82"/>
      <c r="AC101" s="82"/>
      <c r="AD101" s="82"/>
      <c r="AE101" s="82"/>
      <c r="AF101" s="82"/>
      <c r="AG101" s="82"/>
      <c r="AH101" s="82"/>
      <c r="AI101" s="82"/>
    </row>
    <row r="102" spans="1:35" ht="14.45" customHeight="1" x14ac:dyDescent="0.2">
      <c r="A102" s="3"/>
      <c r="B102" s="3"/>
      <c r="M102" s="23"/>
      <c r="N102" s="35"/>
      <c r="O102" s="23"/>
      <c r="R102" s="12"/>
      <c r="T102" s="14"/>
      <c r="V102" s="14"/>
      <c r="W102" s="82"/>
      <c r="X102" s="82"/>
      <c r="Y102" s="82"/>
      <c r="Z102" s="82"/>
      <c r="AA102" s="82"/>
      <c r="AB102" s="82"/>
      <c r="AC102" s="82"/>
      <c r="AD102" s="82"/>
      <c r="AE102" s="82"/>
      <c r="AF102" s="82"/>
      <c r="AG102" s="82"/>
      <c r="AH102" s="82"/>
      <c r="AI102" s="82"/>
    </row>
    <row r="103" spans="1:35" ht="14.45" customHeight="1" x14ac:dyDescent="0.2">
      <c r="A103" s="3"/>
      <c r="B103" s="3"/>
      <c r="C103" s="2" t="s">
        <v>136</v>
      </c>
      <c r="M103" s="23"/>
      <c r="N103" s="35"/>
      <c r="O103" s="23"/>
      <c r="R103" s="12"/>
      <c r="T103" s="14"/>
      <c r="V103" s="14"/>
      <c r="W103" s="82"/>
      <c r="X103" s="82"/>
      <c r="Y103" s="82"/>
      <c r="Z103" s="82"/>
      <c r="AA103" s="82"/>
      <c r="AB103" s="82"/>
      <c r="AC103" s="82"/>
      <c r="AD103" s="82"/>
      <c r="AE103" s="82"/>
      <c r="AF103" s="82"/>
      <c r="AG103" s="82"/>
      <c r="AH103" s="82"/>
      <c r="AI103" s="82"/>
    </row>
    <row r="104" spans="1:35" ht="14.45" customHeight="1" x14ac:dyDescent="0.2">
      <c r="A104" s="3"/>
      <c r="B104" s="3"/>
      <c r="D104" s="2" t="s">
        <v>137</v>
      </c>
      <c r="M104" s="23">
        <v>150000</v>
      </c>
      <c r="N104" s="35"/>
      <c r="O104" s="23">
        <v>150000</v>
      </c>
      <c r="R104" s="12"/>
      <c r="T104" s="14"/>
      <c r="V104" s="14"/>
      <c r="W104" s="82"/>
      <c r="X104" s="82"/>
      <c r="Y104" s="82"/>
      <c r="Z104" s="82"/>
      <c r="AA104" s="82"/>
      <c r="AB104" s="82"/>
      <c r="AC104" s="82"/>
      <c r="AD104" s="82"/>
      <c r="AE104" s="82"/>
      <c r="AF104" s="82"/>
      <c r="AG104" s="82"/>
      <c r="AH104" s="82"/>
      <c r="AI104" s="82"/>
    </row>
    <row r="105" spans="1:35" ht="14.45" hidden="1" customHeight="1" x14ac:dyDescent="0.2">
      <c r="A105" s="3"/>
      <c r="B105" s="3"/>
      <c r="M105" s="23"/>
      <c r="N105" s="35"/>
      <c r="O105" s="23"/>
      <c r="R105" s="12"/>
      <c r="T105" s="14"/>
      <c r="V105" s="14"/>
      <c r="W105" s="82"/>
      <c r="X105" s="82"/>
      <c r="Y105" s="82"/>
      <c r="Z105" s="82"/>
      <c r="AA105" s="82"/>
      <c r="AB105" s="82"/>
      <c r="AC105" s="82"/>
      <c r="AD105" s="82"/>
      <c r="AE105" s="82"/>
      <c r="AF105" s="82"/>
      <c r="AG105" s="82"/>
      <c r="AH105" s="82"/>
      <c r="AI105" s="82"/>
    </row>
    <row r="106" spans="1:35" ht="14.45" hidden="1" customHeight="1" x14ac:dyDescent="0.2">
      <c r="A106" s="3"/>
      <c r="B106" s="3"/>
      <c r="C106" s="3" t="s">
        <v>30</v>
      </c>
      <c r="M106" s="23"/>
      <c r="N106" s="35"/>
      <c r="O106" s="23"/>
      <c r="R106" s="12"/>
      <c r="T106" s="14"/>
      <c r="V106" s="14"/>
      <c r="W106" s="82"/>
      <c r="X106" s="82"/>
      <c r="Y106" s="82"/>
      <c r="Z106" s="82"/>
      <c r="AA106" s="82"/>
      <c r="AB106" s="82"/>
      <c r="AC106" s="82"/>
      <c r="AD106" s="82"/>
      <c r="AE106" s="82"/>
      <c r="AF106" s="82"/>
      <c r="AG106" s="82"/>
      <c r="AH106" s="82"/>
      <c r="AI106" s="82"/>
    </row>
    <row r="107" spans="1:35" ht="14.45" hidden="1" customHeight="1" x14ac:dyDescent="0.2">
      <c r="A107" s="3"/>
      <c r="B107" s="3"/>
      <c r="C107" s="2" t="s">
        <v>100</v>
      </c>
      <c r="D107" s="3"/>
      <c r="M107" s="23"/>
      <c r="N107" s="35"/>
      <c r="O107" s="23"/>
      <c r="R107" s="12"/>
      <c r="T107" s="14"/>
      <c r="V107" s="14"/>
      <c r="W107" s="82"/>
      <c r="X107" s="82"/>
      <c r="Y107" s="82"/>
      <c r="Z107" s="82"/>
      <c r="AA107" s="82"/>
      <c r="AB107" s="82"/>
      <c r="AC107" s="82"/>
      <c r="AD107" s="82"/>
      <c r="AE107" s="82"/>
      <c r="AF107" s="82"/>
      <c r="AG107" s="82"/>
      <c r="AH107" s="82"/>
      <c r="AI107" s="82"/>
    </row>
    <row r="108" spans="1:35" ht="14.45" hidden="1" customHeight="1" x14ac:dyDescent="0.2">
      <c r="A108" s="3"/>
      <c r="B108" s="3"/>
      <c r="D108" s="2" t="s">
        <v>101</v>
      </c>
      <c r="M108" s="23">
        <v>0</v>
      </c>
      <c r="N108" s="35"/>
      <c r="O108" s="23">
        <v>0</v>
      </c>
      <c r="R108" s="12"/>
      <c r="T108" s="14"/>
      <c r="V108" s="14"/>
      <c r="W108" s="82"/>
      <c r="X108" s="82"/>
      <c r="Y108" s="82"/>
      <c r="Z108" s="82"/>
      <c r="AA108" s="82"/>
      <c r="AB108" s="82"/>
      <c r="AC108" s="82"/>
      <c r="AD108" s="82"/>
      <c r="AE108" s="82"/>
      <c r="AF108" s="82"/>
      <c r="AG108" s="82"/>
      <c r="AH108" s="82"/>
      <c r="AI108" s="82"/>
    </row>
    <row r="109" spans="1:35" ht="14.45" customHeight="1" x14ac:dyDescent="0.2">
      <c r="D109" s="44"/>
      <c r="K109" s="21"/>
      <c r="M109" s="34"/>
      <c r="N109" s="35"/>
      <c r="O109" s="34"/>
    </row>
    <row r="110" spans="1:35" ht="14.45" customHeight="1" thickBot="1" x14ac:dyDescent="0.25">
      <c r="D110" s="44"/>
      <c r="K110" s="21"/>
      <c r="M110" s="128">
        <f>SUM(M100:M109)</f>
        <v>150000</v>
      </c>
      <c r="N110" s="149"/>
      <c r="O110" s="128">
        <f>SUM(O100:O109)</f>
        <v>166276</v>
      </c>
    </row>
    <row r="111" spans="1:35" ht="14.45" customHeight="1" x14ac:dyDescent="0.2">
      <c r="D111" s="44"/>
      <c r="K111" s="21"/>
      <c r="M111" s="38"/>
      <c r="N111" s="36"/>
      <c r="O111" s="38"/>
    </row>
    <row r="112" spans="1:35" ht="14.45" customHeight="1" x14ac:dyDescent="0.2">
      <c r="A112" s="3">
        <v>26</v>
      </c>
      <c r="B112" s="3"/>
      <c r="C112" s="3" t="s">
        <v>5</v>
      </c>
      <c r="D112" s="3"/>
      <c r="Q112" s="3"/>
    </row>
    <row r="113" spans="1:32" ht="14.45" customHeight="1" x14ac:dyDescent="0.2">
      <c r="M113" s="31"/>
    </row>
    <row r="114" spans="1:32" ht="30" customHeight="1" x14ac:dyDescent="0.2">
      <c r="C114" s="296" t="s">
        <v>0</v>
      </c>
      <c r="D114" s="296"/>
      <c r="E114" s="296"/>
      <c r="F114" s="296"/>
      <c r="G114" s="296"/>
      <c r="H114" s="296"/>
      <c r="I114" s="296"/>
      <c r="J114" s="296"/>
      <c r="K114" s="296"/>
      <c r="L114" s="296"/>
      <c r="M114" s="296"/>
      <c r="N114" s="296"/>
      <c r="O114" s="296"/>
      <c r="Q114" s="296"/>
      <c r="R114" s="288"/>
      <c r="S114" s="288"/>
      <c r="T114" s="288"/>
      <c r="U114" s="288"/>
      <c r="V114" s="288"/>
      <c r="W114" s="288"/>
      <c r="X114" s="288"/>
      <c r="Y114" s="288"/>
      <c r="Z114" s="288"/>
      <c r="AA114" s="288"/>
      <c r="AB114" s="288"/>
      <c r="AC114" s="288"/>
      <c r="AD114" s="288"/>
    </row>
    <row r="115" spans="1:32" ht="14.45" customHeight="1" x14ac:dyDescent="0.2">
      <c r="C115" s="4"/>
      <c r="D115" s="4"/>
      <c r="E115" s="4"/>
      <c r="F115" s="4"/>
      <c r="G115" s="4"/>
      <c r="H115" s="4"/>
      <c r="I115" s="4"/>
      <c r="J115" s="4"/>
      <c r="K115" s="4"/>
      <c r="L115" s="4"/>
      <c r="M115" s="4"/>
      <c r="N115" s="59"/>
      <c r="O115" s="59"/>
      <c r="Q115" s="4"/>
      <c r="R115" s="9"/>
      <c r="S115" s="9"/>
      <c r="T115" s="9"/>
      <c r="U115" s="9"/>
      <c r="V115" s="9"/>
      <c r="W115" s="9"/>
      <c r="X115" s="9"/>
      <c r="Y115" s="9"/>
      <c r="Z115" s="9"/>
      <c r="AA115" s="9"/>
      <c r="AB115" s="9"/>
      <c r="AC115" s="9"/>
      <c r="AD115" s="9"/>
    </row>
    <row r="116" spans="1:32" ht="14.45" customHeight="1" x14ac:dyDescent="0.2">
      <c r="A116" s="3">
        <v>27</v>
      </c>
      <c r="B116" s="3"/>
      <c r="C116" s="3" t="s">
        <v>53</v>
      </c>
      <c r="D116" s="3"/>
      <c r="Q116" s="3"/>
      <c r="R116" s="3"/>
      <c r="S116" s="3"/>
      <c r="AC116" s="31"/>
    </row>
    <row r="118" spans="1:32" ht="38.25" customHeight="1" x14ac:dyDescent="0.2">
      <c r="C118" s="296" t="s">
        <v>232</v>
      </c>
      <c r="D118" s="296"/>
      <c r="E118" s="296"/>
      <c r="F118" s="296"/>
      <c r="G118" s="296"/>
      <c r="H118" s="296"/>
      <c r="I118" s="296"/>
      <c r="J118" s="296"/>
      <c r="K118" s="296"/>
      <c r="L118" s="296"/>
      <c r="M118" s="296"/>
      <c r="N118" s="296"/>
      <c r="O118" s="296"/>
      <c r="Q118" s="299"/>
      <c r="R118" s="299"/>
      <c r="S118" s="299"/>
      <c r="T118" s="299"/>
      <c r="U118" s="299"/>
      <c r="V118" s="299"/>
      <c r="W118" s="299"/>
      <c r="X118" s="299"/>
      <c r="Y118" s="299"/>
      <c r="Z118" s="299"/>
      <c r="AA118" s="299"/>
      <c r="AB118" s="299"/>
      <c r="AC118" s="299"/>
      <c r="AD118" s="299"/>
      <c r="AE118" s="299"/>
      <c r="AF118" s="299"/>
    </row>
    <row r="119" spans="1:32" ht="18.75" customHeight="1" x14ac:dyDescent="0.2">
      <c r="C119" s="4"/>
      <c r="D119" s="4"/>
      <c r="E119" s="4"/>
      <c r="F119" s="4"/>
      <c r="G119" s="4"/>
      <c r="H119" s="4"/>
      <c r="I119" s="4"/>
      <c r="J119" s="4"/>
      <c r="K119" s="4"/>
      <c r="L119" s="4"/>
      <c r="M119" s="4"/>
      <c r="N119" s="4"/>
      <c r="O119" s="4"/>
      <c r="Q119" s="74"/>
      <c r="R119" s="74"/>
      <c r="S119" s="74"/>
      <c r="T119" s="74"/>
      <c r="U119" s="74"/>
      <c r="V119" s="74"/>
      <c r="W119" s="74"/>
      <c r="X119" s="74"/>
      <c r="Y119" s="74"/>
      <c r="Z119" s="74"/>
      <c r="AA119" s="74"/>
      <c r="AB119" s="74"/>
      <c r="AC119" s="74"/>
      <c r="AD119" s="74"/>
      <c r="AE119" s="74"/>
      <c r="AF119" s="74"/>
    </row>
    <row r="120" spans="1:32" ht="14.45" customHeight="1" x14ac:dyDescent="0.2">
      <c r="A120" s="3">
        <v>28</v>
      </c>
      <c r="B120" s="3"/>
      <c r="C120" s="3" t="s">
        <v>318</v>
      </c>
      <c r="D120" s="3"/>
    </row>
    <row r="121" spans="1:32" ht="14.45" customHeight="1" x14ac:dyDescent="0.2">
      <c r="A121" s="3"/>
      <c r="B121" s="3"/>
      <c r="C121" s="3"/>
      <c r="D121" s="3"/>
    </row>
    <row r="122" spans="1:32" ht="51.75" customHeight="1" x14ac:dyDescent="0.2">
      <c r="A122" s="3"/>
      <c r="C122" s="296" t="s">
        <v>362</v>
      </c>
      <c r="D122" s="296"/>
      <c r="E122" s="296"/>
      <c r="F122" s="296"/>
      <c r="G122" s="296"/>
      <c r="H122" s="296"/>
      <c r="I122" s="296"/>
      <c r="J122" s="296"/>
      <c r="K122" s="296"/>
      <c r="L122" s="296"/>
      <c r="M122" s="296"/>
      <c r="N122" s="296"/>
      <c r="O122" s="296"/>
      <c r="P122" s="82"/>
      <c r="AA122" s="6"/>
      <c r="AC122" s="27"/>
      <c r="AD122" s="27"/>
      <c r="AE122" s="27"/>
      <c r="AF122" s="59"/>
    </row>
    <row r="123" spans="1:32" ht="12.75" customHeight="1" x14ac:dyDescent="0.2">
      <c r="C123" s="4"/>
      <c r="D123" s="4"/>
      <c r="E123" s="4"/>
      <c r="F123" s="4"/>
      <c r="G123" s="4"/>
      <c r="H123" s="4"/>
      <c r="I123" s="4"/>
      <c r="J123" s="4"/>
      <c r="K123" s="4"/>
      <c r="L123" s="4"/>
      <c r="M123" s="4"/>
      <c r="N123" s="4"/>
      <c r="O123" s="4"/>
      <c r="Q123" s="74"/>
      <c r="R123" s="74"/>
      <c r="S123" s="74"/>
      <c r="T123" s="74"/>
      <c r="U123" s="74"/>
      <c r="V123" s="74"/>
      <c r="W123" s="74"/>
      <c r="X123" s="74"/>
      <c r="Y123" s="74"/>
      <c r="Z123" s="74"/>
      <c r="AA123" s="74"/>
      <c r="AB123" s="74"/>
      <c r="AC123" s="74"/>
      <c r="AD123" s="74"/>
      <c r="AE123" s="74"/>
      <c r="AF123" s="74"/>
    </row>
    <row r="124" spans="1:32" ht="14.45" customHeight="1" x14ac:dyDescent="0.2">
      <c r="C124" s="74"/>
      <c r="D124" s="74"/>
      <c r="E124" s="74"/>
      <c r="F124" s="74"/>
      <c r="G124" s="74"/>
      <c r="H124" s="74"/>
      <c r="I124" s="74"/>
      <c r="J124" s="74"/>
      <c r="K124" s="74"/>
      <c r="L124" s="74"/>
      <c r="M124" s="74"/>
      <c r="N124" s="74"/>
      <c r="O124" s="74"/>
      <c r="Q124" s="74"/>
      <c r="R124" s="74"/>
      <c r="S124" s="74"/>
      <c r="T124" s="74"/>
      <c r="U124" s="74"/>
      <c r="V124" s="74"/>
      <c r="W124" s="74"/>
      <c r="X124" s="74"/>
      <c r="Y124" s="74"/>
      <c r="Z124" s="74"/>
      <c r="AA124" s="74"/>
      <c r="AB124" s="74"/>
      <c r="AC124" s="74"/>
      <c r="AD124" s="74"/>
      <c r="AE124" s="74"/>
      <c r="AF124" s="74"/>
    </row>
    <row r="125" spans="1:32" ht="14.45" customHeight="1" x14ac:dyDescent="0.2">
      <c r="A125" s="3">
        <v>29</v>
      </c>
      <c r="C125" s="3" t="s">
        <v>24</v>
      </c>
    </row>
    <row r="126" spans="1:32" ht="14.45" customHeight="1" x14ac:dyDescent="0.2">
      <c r="A126" s="3"/>
      <c r="C126" s="3"/>
      <c r="I126" s="6" t="s">
        <v>130</v>
      </c>
      <c r="J126" s="138"/>
      <c r="K126" s="6" t="s">
        <v>357</v>
      </c>
      <c r="L126" s="138"/>
      <c r="M126" s="6" t="s">
        <v>130</v>
      </c>
      <c r="N126" s="138"/>
      <c r="O126" s="6" t="s">
        <v>357</v>
      </c>
    </row>
    <row r="127" spans="1:32" ht="14.45" customHeight="1" x14ac:dyDescent="0.2">
      <c r="C127" s="14"/>
      <c r="D127" s="3"/>
      <c r="E127" s="14"/>
      <c r="F127" s="14"/>
      <c r="G127" s="14"/>
      <c r="H127" s="14"/>
      <c r="I127" s="344" t="s">
        <v>304</v>
      </c>
      <c r="J127" s="344"/>
      <c r="K127" s="344"/>
      <c r="M127" s="344" t="s">
        <v>265</v>
      </c>
      <c r="N127" s="344"/>
      <c r="O127" s="344"/>
    </row>
    <row r="128" spans="1:32" ht="14.45" customHeight="1" x14ac:dyDescent="0.2">
      <c r="C128" s="14"/>
      <c r="D128" s="3"/>
      <c r="E128" s="14"/>
      <c r="F128" s="14"/>
      <c r="G128" s="14"/>
      <c r="H128" s="14"/>
      <c r="I128" s="6" t="s">
        <v>30</v>
      </c>
      <c r="K128" s="6" t="s">
        <v>60</v>
      </c>
      <c r="L128" s="7"/>
      <c r="M128" s="6" t="s">
        <v>30</v>
      </c>
      <c r="O128" s="6" t="s">
        <v>60</v>
      </c>
    </row>
    <row r="129" spans="3:15" ht="14.45" customHeight="1" x14ac:dyDescent="0.2">
      <c r="C129" s="14"/>
      <c r="D129" s="14"/>
      <c r="E129" s="14"/>
      <c r="F129" s="14"/>
      <c r="G129" s="14"/>
      <c r="H129" s="14"/>
      <c r="I129" s="6" t="s">
        <v>61</v>
      </c>
      <c r="K129" s="6" t="s">
        <v>61</v>
      </c>
      <c r="L129" s="7"/>
      <c r="M129" s="6" t="s">
        <v>61</v>
      </c>
      <c r="O129" s="6" t="s">
        <v>61</v>
      </c>
    </row>
    <row r="130" spans="3:15" ht="14.45" customHeight="1" x14ac:dyDescent="0.2">
      <c r="C130" s="14"/>
      <c r="D130" s="14"/>
      <c r="E130" s="14"/>
      <c r="F130" s="14"/>
      <c r="G130" s="14"/>
      <c r="H130" s="14"/>
      <c r="I130" s="6"/>
      <c r="K130" s="169"/>
      <c r="L130" s="7"/>
      <c r="M130" s="6"/>
      <c r="O130" s="169"/>
    </row>
    <row r="131" spans="3:15" ht="14.45" customHeight="1" x14ac:dyDescent="0.2">
      <c r="C131" s="43" t="s">
        <v>149</v>
      </c>
      <c r="D131" s="123" t="s">
        <v>27</v>
      </c>
      <c r="E131" s="14"/>
      <c r="F131" s="14"/>
      <c r="G131" s="14"/>
      <c r="H131" s="14"/>
      <c r="I131" s="14"/>
      <c r="L131" s="14"/>
      <c r="M131" s="14"/>
    </row>
    <row r="132" spans="3:15" ht="14.45" customHeight="1" x14ac:dyDescent="0.2">
      <c r="C132" s="14"/>
      <c r="D132" s="3"/>
      <c r="E132" s="14"/>
      <c r="F132" s="14"/>
      <c r="G132" s="14"/>
      <c r="H132" s="14"/>
      <c r="I132" s="14"/>
      <c r="L132" s="14"/>
      <c r="M132" s="194"/>
    </row>
    <row r="133" spans="3:15" s="36" customFormat="1" ht="27.75" customHeight="1" thickBot="1" x14ac:dyDescent="0.25">
      <c r="C133" s="45"/>
      <c r="D133" s="9" t="s">
        <v>25</v>
      </c>
      <c r="E133" s="45"/>
      <c r="F133" s="45"/>
      <c r="G133" s="6" t="s">
        <v>3</v>
      </c>
      <c r="H133" s="144"/>
      <c r="I133" s="125">
        <f>PL!F41</f>
        <v>37710</v>
      </c>
      <c r="J133" s="89"/>
      <c r="K133" s="125">
        <f>PL!H41</f>
        <v>42552</v>
      </c>
      <c r="L133" s="161"/>
      <c r="M133" s="125">
        <f>PL!J41</f>
        <v>124829</v>
      </c>
      <c r="N133" s="89"/>
      <c r="O133" s="125">
        <f>PL!L41</f>
        <v>89482</v>
      </c>
    </row>
    <row r="134" spans="3:15" ht="14.45" customHeight="1" x14ac:dyDescent="0.2">
      <c r="C134" s="14"/>
      <c r="E134" s="14"/>
      <c r="F134" s="14"/>
      <c r="G134" s="43"/>
      <c r="H134" s="145"/>
      <c r="I134" s="162"/>
      <c r="J134" s="29"/>
      <c r="K134" s="162"/>
      <c r="L134" s="163"/>
      <c r="M134" s="162"/>
      <c r="N134" s="29"/>
      <c r="O134" s="162"/>
    </row>
    <row r="135" spans="3:15" ht="32.25" customHeight="1" thickBot="1" x14ac:dyDescent="0.25">
      <c r="C135" s="14"/>
      <c r="D135" s="288" t="s">
        <v>59</v>
      </c>
      <c r="E135" s="287"/>
      <c r="F135" s="14"/>
      <c r="G135" s="126" t="s">
        <v>26</v>
      </c>
      <c r="H135" s="144"/>
      <c r="I135" s="171">
        <f>M135</f>
        <v>509096</v>
      </c>
      <c r="J135" s="30"/>
      <c r="K135" s="171">
        <v>488430</v>
      </c>
      <c r="L135" s="164"/>
      <c r="M135" s="171">
        <f>BS!C23*2</f>
        <v>509096</v>
      </c>
      <c r="N135" s="30"/>
      <c r="O135" s="171">
        <f>K135</f>
        <v>488430</v>
      </c>
    </row>
    <row r="136" spans="3:15" ht="8.25" customHeight="1" x14ac:dyDescent="0.2">
      <c r="C136" s="14"/>
      <c r="D136" s="9"/>
      <c r="E136" s="9"/>
      <c r="F136" s="14"/>
      <c r="G136" s="126"/>
      <c r="H136" s="144"/>
      <c r="I136" s="24"/>
      <c r="J136" s="30"/>
      <c r="K136" s="24"/>
      <c r="L136" s="124"/>
      <c r="M136" s="24"/>
      <c r="N136" s="30"/>
      <c r="O136" s="24"/>
    </row>
    <row r="137" spans="3:15" s="36" customFormat="1" ht="19.5" customHeight="1" thickBot="1" x14ac:dyDescent="0.25">
      <c r="C137" s="45"/>
      <c r="D137" s="36" t="s">
        <v>27</v>
      </c>
      <c r="E137" s="45"/>
      <c r="F137" s="45"/>
      <c r="G137" s="127" t="s">
        <v>28</v>
      </c>
      <c r="H137" s="147"/>
      <c r="I137" s="158">
        <f>+I133/I135*100</f>
        <v>7.4072473560978676</v>
      </c>
      <c r="J137" s="159"/>
      <c r="K137" s="158">
        <f>+K133/K135*100</f>
        <v>8.7119955776672207</v>
      </c>
      <c r="L137" s="160"/>
      <c r="M137" s="158">
        <f>+M133/M135*100</f>
        <v>24.51973694548769</v>
      </c>
      <c r="N137" s="159"/>
      <c r="O137" s="158">
        <f>+O133/O135*100</f>
        <v>18.320332493909056</v>
      </c>
    </row>
    <row r="138" spans="3:15" ht="11.25" customHeight="1" x14ac:dyDescent="0.2">
      <c r="C138" s="14"/>
      <c r="D138" s="9"/>
      <c r="E138" s="9"/>
      <c r="F138" s="14"/>
      <c r="G138" s="146"/>
      <c r="H138" s="144"/>
      <c r="I138" s="24"/>
      <c r="J138" s="30"/>
      <c r="K138" s="24"/>
      <c r="L138" s="124"/>
      <c r="M138" s="24"/>
      <c r="N138" s="30"/>
      <c r="O138" s="24"/>
    </row>
    <row r="139" spans="3:15" ht="14.45" customHeight="1" x14ac:dyDescent="0.2">
      <c r="C139" s="43" t="s">
        <v>150</v>
      </c>
      <c r="D139" s="123" t="s">
        <v>68</v>
      </c>
      <c r="E139" s="14"/>
      <c r="F139" s="14"/>
      <c r="G139" s="14"/>
      <c r="H139" s="14"/>
      <c r="I139" s="14"/>
      <c r="L139" s="14"/>
      <c r="M139" s="14"/>
    </row>
    <row r="140" spans="3:15" ht="14.45" customHeight="1" x14ac:dyDescent="0.2">
      <c r="C140" s="14"/>
      <c r="D140" s="3"/>
      <c r="E140" s="14"/>
      <c r="F140" s="14"/>
      <c r="G140" s="14"/>
      <c r="H140" s="14"/>
      <c r="I140" s="14"/>
      <c r="L140" s="14"/>
      <c r="M140" s="14"/>
    </row>
    <row r="141" spans="3:15" s="36" customFormat="1" ht="27.75" customHeight="1" thickBot="1" x14ac:dyDescent="0.25">
      <c r="C141" s="45"/>
      <c r="D141" s="9" t="s">
        <v>25</v>
      </c>
      <c r="E141" s="45"/>
      <c r="F141" s="45"/>
      <c r="G141" s="6" t="s">
        <v>3</v>
      </c>
      <c r="H141" s="144"/>
      <c r="I141" s="125">
        <f>I133</f>
        <v>37710</v>
      </c>
      <c r="J141" s="89"/>
      <c r="K141" s="125">
        <f>K133</f>
        <v>42552</v>
      </c>
      <c r="L141" s="161"/>
      <c r="M141" s="125">
        <f>M133</f>
        <v>124829</v>
      </c>
      <c r="N141" s="89"/>
      <c r="O141" s="125">
        <f>O133</f>
        <v>89482</v>
      </c>
    </row>
    <row r="142" spans="3:15" ht="14.45" customHeight="1" x14ac:dyDescent="0.2">
      <c r="C142" s="14"/>
      <c r="E142" s="14"/>
      <c r="F142" s="14"/>
      <c r="G142" s="43"/>
      <c r="H142" s="145"/>
      <c r="I142" s="162"/>
      <c r="J142" s="29"/>
      <c r="K142" s="162"/>
      <c r="L142" s="163"/>
      <c r="M142" s="162"/>
      <c r="N142" s="29"/>
      <c r="O142" s="162"/>
    </row>
    <row r="143" spans="3:15" ht="30.75" customHeight="1" x14ac:dyDescent="0.2">
      <c r="C143" s="14"/>
      <c r="D143" s="288" t="s">
        <v>59</v>
      </c>
      <c r="E143" s="287"/>
      <c r="F143" s="14"/>
      <c r="G143" s="126" t="s">
        <v>26</v>
      </c>
      <c r="H143" s="144"/>
      <c r="I143" s="253">
        <f>I135</f>
        <v>509096</v>
      </c>
      <c r="J143" s="30"/>
      <c r="K143" s="24">
        <f>K135</f>
        <v>488430</v>
      </c>
      <c r="L143" s="164"/>
      <c r="M143" s="253">
        <f>M135</f>
        <v>509096</v>
      </c>
      <c r="N143" s="30"/>
      <c r="O143" s="24">
        <f>O135</f>
        <v>488430</v>
      </c>
    </row>
    <row r="144" spans="3:15" ht="29.25" customHeight="1" x14ac:dyDescent="0.2">
      <c r="C144" s="14"/>
      <c r="D144" s="288" t="s">
        <v>276</v>
      </c>
      <c r="E144" s="287"/>
      <c r="F144" s="9"/>
      <c r="G144" s="126" t="s">
        <v>26</v>
      </c>
      <c r="H144" s="144"/>
      <c r="I144" s="253">
        <f>38209-20666-552+8763</f>
        <v>25754</v>
      </c>
      <c r="J144" s="30"/>
      <c r="K144" s="24">
        <v>38209</v>
      </c>
      <c r="L144" s="164"/>
      <c r="M144" s="253">
        <f>38209-20666-552+8763</f>
        <v>25754</v>
      </c>
      <c r="N144" s="30"/>
      <c r="O144" s="24">
        <f>K144</f>
        <v>38209</v>
      </c>
    </row>
    <row r="145" spans="1:17" ht="34.5" customHeight="1" thickBot="1" x14ac:dyDescent="0.25">
      <c r="C145" s="14"/>
      <c r="D145" s="288" t="s">
        <v>184</v>
      </c>
      <c r="E145" s="287"/>
      <c r="F145" s="14"/>
      <c r="G145" s="126" t="s">
        <v>26</v>
      </c>
      <c r="H145" s="144"/>
      <c r="I145" s="184">
        <f>SUM(I143:I144)</f>
        <v>534850</v>
      </c>
      <c r="J145" s="30"/>
      <c r="K145" s="184">
        <f>SUM(K143:K144)</f>
        <v>526639</v>
      </c>
      <c r="L145" s="164"/>
      <c r="M145" s="184">
        <f>SUM(M143:M144)</f>
        <v>534850</v>
      </c>
      <c r="N145" s="30"/>
      <c r="O145" s="184">
        <f>SUM(O143:O144)</f>
        <v>526639</v>
      </c>
      <c r="Q145" s="25"/>
    </row>
    <row r="146" spans="1:17" ht="15" customHeight="1" thickTop="1" x14ac:dyDescent="0.2">
      <c r="C146" s="14"/>
      <c r="D146" s="9"/>
      <c r="E146" s="9"/>
      <c r="F146" s="14"/>
      <c r="G146" s="126"/>
      <c r="H146" s="144"/>
      <c r="I146" s="24"/>
      <c r="J146" s="30"/>
      <c r="K146" s="24"/>
      <c r="L146" s="124"/>
      <c r="M146" s="24"/>
      <c r="N146" s="30"/>
      <c r="O146" s="24"/>
    </row>
    <row r="147" spans="1:17" s="36" customFormat="1" ht="19.5" customHeight="1" thickBot="1" x14ac:dyDescent="0.25">
      <c r="C147" s="45"/>
      <c r="D147" s="36" t="s">
        <v>68</v>
      </c>
      <c r="E147" s="45"/>
      <c r="F147" s="45"/>
      <c r="G147" s="127" t="s">
        <v>28</v>
      </c>
      <c r="H147" s="147"/>
      <c r="I147" s="249">
        <f>+I141/I145*100</f>
        <v>7.0505749275497802</v>
      </c>
      <c r="J147" s="159"/>
      <c r="K147" s="185">
        <f>+K141/K145*100</f>
        <v>8.0799181222811072</v>
      </c>
      <c r="L147" s="160"/>
      <c r="M147" s="249">
        <f>+M141/M145*100</f>
        <v>23.339067028138729</v>
      </c>
      <c r="N147" s="159"/>
      <c r="O147" s="185">
        <f>+O141/O145*100</f>
        <v>16.991145737402661</v>
      </c>
    </row>
    <row r="148" spans="1:17" s="36" customFormat="1" ht="19.5" customHeight="1" x14ac:dyDescent="0.2">
      <c r="C148" s="45"/>
      <c r="E148" s="45"/>
      <c r="F148" s="45"/>
      <c r="H148" s="147"/>
      <c r="I148" s="170"/>
      <c r="J148" s="159"/>
      <c r="K148" s="127"/>
      <c r="L148" s="160"/>
      <c r="M148" s="195"/>
      <c r="N148" s="159"/>
      <c r="O148" s="170"/>
    </row>
    <row r="149" spans="1:17" s="36" customFormat="1" ht="19.5" customHeight="1" x14ac:dyDescent="0.2">
      <c r="C149" s="45"/>
      <c r="E149" s="45"/>
      <c r="F149" s="45"/>
      <c r="H149" s="147"/>
      <c r="I149" s="170"/>
      <c r="J149" s="159"/>
      <c r="K149" s="127"/>
      <c r="L149" s="160"/>
      <c r="M149" s="170"/>
      <c r="N149" s="159"/>
      <c r="O149" s="170"/>
    </row>
    <row r="150" spans="1:17" ht="14.45" customHeight="1" x14ac:dyDescent="0.2">
      <c r="D150" s="4"/>
      <c r="E150" s="4"/>
      <c r="F150" s="4"/>
      <c r="G150" s="4"/>
      <c r="H150" s="4"/>
      <c r="I150" s="4"/>
      <c r="J150" s="4"/>
      <c r="K150" s="4"/>
      <c r="L150" s="4"/>
      <c r="M150" s="4"/>
      <c r="N150" s="4"/>
      <c r="O150" s="4"/>
    </row>
    <row r="151" spans="1:17" ht="14.45" customHeight="1" x14ac:dyDescent="0.2">
      <c r="A151" s="3">
        <v>30</v>
      </c>
      <c r="C151" s="3" t="s">
        <v>54</v>
      </c>
      <c r="D151" s="4"/>
      <c r="E151" s="4"/>
      <c r="F151" s="4"/>
      <c r="G151" s="4"/>
      <c r="H151" s="4"/>
      <c r="I151" s="4"/>
      <c r="J151" s="4"/>
      <c r="K151" s="4"/>
      <c r="L151" s="4"/>
      <c r="M151" s="4"/>
      <c r="N151" s="4"/>
      <c r="O151" s="4"/>
    </row>
    <row r="152" spans="1:17" ht="14.45" customHeight="1" x14ac:dyDescent="0.2">
      <c r="D152" s="4"/>
      <c r="E152" s="4"/>
      <c r="F152" s="4"/>
      <c r="G152" s="4"/>
      <c r="H152" s="4"/>
      <c r="I152" s="4"/>
      <c r="J152" s="4"/>
      <c r="K152" s="4"/>
      <c r="L152" s="4"/>
      <c r="M152" s="4"/>
      <c r="N152" s="4"/>
      <c r="O152" s="4"/>
    </row>
    <row r="153" spans="1:17" ht="30" customHeight="1" x14ac:dyDescent="0.2">
      <c r="C153" s="296" t="s">
        <v>312</v>
      </c>
      <c r="D153" s="296"/>
      <c r="E153" s="296"/>
      <c r="F153" s="296"/>
      <c r="G153" s="296"/>
      <c r="H153" s="296"/>
      <c r="I153" s="296"/>
      <c r="J153" s="296"/>
      <c r="K153" s="296"/>
      <c r="L153" s="296"/>
      <c r="M153" s="296"/>
      <c r="N153" s="296"/>
      <c r="O153" s="296"/>
    </row>
    <row r="154" spans="1:17" ht="14.45" customHeight="1" x14ac:dyDescent="0.2">
      <c r="G154" s="46"/>
      <c r="H154" s="21"/>
      <c r="I154" s="22"/>
      <c r="J154" s="21"/>
      <c r="K154" s="29"/>
      <c r="L154" s="21"/>
      <c r="M154" s="22"/>
      <c r="N154" s="29"/>
      <c r="O154" s="29"/>
      <c r="P154" s="21"/>
      <c r="Q154" s="29"/>
    </row>
    <row r="156" spans="1:17" ht="14.45" customHeight="1" x14ac:dyDescent="0.2">
      <c r="M156" s="47" t="s">
        <v>7</v>
      </c>
    </row>
    <row r="157" spans="1:17" ht="14.45" customHeight="1" x14ac:dyDescent="0.2">
      <c r="M157" s="47" t="s">
        <v>46</v>
      </c>
    </row>
    <row r="158" spans="1:17" ht="14.45" customHeight="1" x14ac:dyDescent="0.2">
      <c r="A158" s="3"/>
      <c r="B158" s="3"/>
      <c r="M158" s="3" t="s">
        <v>47</v>
      </c>
    </row>
    <row r="159" spans="1:17" ht="14.45" customHeight="1" x14ac:dyDescent="0.2">
      <c r="C159" s="3"/>
      <c r="M159" s="3" t="s">
        <v>18</v>
      </c>
    </row>
    <row r="160" spans="1:17" ht="14.45" customHeight="1" x14ac:dyDescent="0.2">
      <c r="A160" s="3" t="s">
        <v>19</v>
      </c>
      <c r="C160" s="3"/>
      <c r="M160" s="3"/>
    </row>
    <row r="161" spans="1:1" ht="14.45" customHeight="1" x14ac:dyDescent="0.2">
      <c r="A161" s="20" t="s">
        <v>317</v>
      </c>
    </row>
  </sheetData>
  <mergeCells count="58">
    <mergeCell ref="Q118:AF118"/>
    <mergeCell ref="V92:AI92"/>
    <mergeCell ref="D135:E135"/>
    <mergeCell ref="C18:O18"/>
    <mergeCell ref="V78:AI78"/>
    <mergeCell ref="D79:O79"/>
    <mergeCell ref="AC44:AF44"/>
    <mergeCell ref="I44:K44"/>
    <mergeCell ref="Y44:AA44"/>
    <mergeCell ref="C50:E50"/>
    <mergeCell ref="R76:AG76"/>
    <mergeCell ref="C76:O76"/>
    <mergeCell ref="C78:O78"/>
    <mergeCell ref="C72:O72"/>
    <mergeCell ref="C40:O40"/>
    <mergeCell ref="M44:O44"/>
    <mergeCell ref="C153:O153"/>
    <mergeCell ref="I127:K127"/>
    <mergeCell ref="M127:O127"/>
    <mergeCell ref="C118:O118"/>
    <mergeCell ref="C94:O94"/>
    <mergeCell ref="C122:O122"/>
    <mergeCell ref="D145:E145"/>
    <mergeCell ref="D143:E143"/>
    <mergeCell ref="D144:E144"/>
    <mergeCell ref="C57:O57"/>
    <mergeCell ref="C52:E52"/>
    <mergeCell ref="C49:D49"/>
    <mergeCell ref="Q114:AD114"/>
    <mergeCell ref="C90:O90"/>
    <mergeCell ref="D86:O86"/>
    <mergeCell ref="D88:O88"/>
    <mergeCell ref="C27:O27"/>
    <mergeCell ref="C29:O29"/>
    <mergeCell ref="C38:O38"/>
    <mergeCell ref="C55:O55"/>
    <mergeCell ref="Q49:U49"/>
    <mergeCell ref="Q51:U51"/>
    <mergeCell ref="C51:D51"/>
    <mergeCell ref="D31:O31"/>
    <mergeCell ref="D34:O34"/>
    <mergeCell ref="D36:O36"/>
    <mergeCell ref="C114:O114"/>
    <mergeCell ref="Q17:W17"/>
    <mergeCell ref="A1:O2"/>
    <mergeCell ref="Q16:AF16"/>
    <mergeCell ref="C7:O7"/>
    <mergeCell ref="C16:O16"/>
    <mergeCell ref="R7:AD7"/>
    <mergeCell ref="C9:O9"/>
    <mergeCell ref="C12:O12"/>
    <mergeCell ref="C14:O14"/>
    <mergeCell ref="C80:O80"/>
    <mergeCell ref="R82:AI82"/>
    <mergeCell ref="V74:AI74"/>
    <mergeCell ref="Q52:U52"/>
    <mergeCell ref="R27:X27"/>
    <mergeCell ref="M21:O21"/>
  </mergeCells>
  <phoneticPr fontId="0" type="noConversion"/>
  <printOptions horizontalCentered="1"/>
  <pageMargins left="0.19685039370078741" right="0.15748031496062992" top="0.31496062992125984" bottom="0.23622047244094491" header="0.19685039370078741" footer="0.15748031496062992"/>
  <pageSetup paperSize="9" scale="87" fitToHeight="4" orientation="portrait" r:id="rId1"/>
  <headerFooter alignWithMargins="0">
    <oddHeader xml:space="preserve">&amp;C( &amp;P+9 )
</oddHeader>
  </headerFooter>
  <rowBreaks count="3" manualBreakCount="3">
    <brk id="41" max="14" man="1"/>
    <brk id="91" max="14" man="1"/>
    <brk id="14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PL</vt:lpstr>
      <vt:lpstr>BS</vt:lpstr>
      <vt:lpstr>Equity</vt:lpstr>
      <vt:lpstr>Cashflow</vt:lpstr>
      <vt:lpstr>Notes(Pursuant to FRS 134</vt:lpstr>
      <vt:lpstr>Notes (Pursuant to Bursa Malay)</vt:lpstr>
      <vt:lpstr>BS!Print_Area</vt:lpstr>
      <vt:lpstr>Cashflow!Print_Area</vt:lpstr>
      <vt:lpstr>Equity!Print_Area</vt:lpstr>
      <vt:lpstr>'Notes (Pursuant to Bursa Malay)'!Print_Area</vt:lpstr>
      <vt:lpstr>'Notes(Pursuant to FRS 134'!Print_Area</vt:lpstr>
      <vt:lpstr>PL!Print_Area</vt:lpstr>
      <vt:lpstr>BS!Print_Titles</vt:lpstr>
    </vt:vector>
  </TitlesOfParts>
  <Company>IOI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IOI Corporation Sdn Bhd</dc:creator>
  <cp:lastModifiedBy> </cp:lastModifiedBy>
  <cp:lastPrinted>2012-02-21T09:05:10Z</cp:lastPrinted>
  <dcterms:created xsi:type="dcterms:W3CDTF">1999-02-13T02:20:00Z</dcterms:created>
  <dcterms:modified xsi:type="dcterms:W3CDTF">2012-02-21T09:33:32Z</dcterms:modified>
</cp:coreProperties>
</file>