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60" windowWidth="11955" windowHeight="1890" tabRatio="598" activeTab="5"/>
  </bookViews>
  <sheets>
    <sheet name="PL" sheetId="1" r:id="rId1"/>
    <sheet name="BS" sheetId="2" r:id="rId2"/>
    <sheet name="Equity" sheetId="3" r:id="rId3"/>
    <sheet name="Cashflow" sheetId="4" r:id="rId4"/>
    <sheet name="Notes(Pursuant to FRS 134" sheetId="5" r:id="rId5"/>
    <sheet name="Notes (Pursuant to Bursa Malay)" sheetId="6" r:id="rId6"/>
  </sheets>
  <externalReferences>
    <externalReference r:id="rId9"/>
  </externalReferences>
  <definedNames>
    <definedName name="_xlnm.Print_Area" localSheetId="1">'BS'!$A$1:$E$46</definedName>
    <definedName name="_xlnm.Print_Area" localSheetId="3">'Cashflow'!$A$1:$F$66</definedName>
    <definedName name="_xlnm.Print_Area" localSheetId="2">'Equity'!$A$1:$R$31</definedName>
    <definedName name="_xlnm.Print_Area" localSheetId="5">'Notes (Pursuant to Bursa Malay)'!$A$1:$O$141</definedName>
    <definedName name="_xlnm.Print_Area" localSheetId="4">'Notes(Pursuant to FRS 134'!$A$1:$P$188</definedName>
    <definedName name="_xlnm.Print_Area" localSheetId="0">'PL'!$A$1:$L$50</definedName>
    <definedName name="_xlnm.Print_Titles" localSheetId="1">'BS'!$1:$2</definedName>
  </definedNames>
  <calcPr fullCalcOnLoad="1"/>
</workbook>
</file>

<file path=xl/sharedStrings.xml><?xml version="1.0" encoding="utf-8"?>
<sst xmlns="http://schemas.openxmlformats.org/spreadsheetml/2006/main" count="456" uniqueCount="339">
  <si>
    <t>The Group does not have any financial instruments with off balance sheet risk as at the date of this announcement.</t>
  </si>
  <si>
    <t>(Incorporated in Malaysia)</t>
  </si>
  <si>
    <t>Taxation</t>
  </si>
  <si>
    <t>RM'000</t>
  </si>
  <si>
    <t>Contingent Liabilities</t>
  </si>
  <si>
    <t>Off Balance Sheet Financial Instruments</t>
  </si>
  <si>
    <t>Segmental Reporting</t>
  </si>
  <si>
    <t>Dividend</t>
  </si>
  <si>
    <t>By Order of the Board</t>
  </si>
  <si>
    <t>Current liabilities</t>
  </si>
  <si>
    <t>Share capital</t>
  </si>
  <si>
    <t>(unaudited)</t>
  </si>
  <si>
    <t>Revenue</t>
  </si>
  <si>
    <t>Property, plant &amp; equipment</t>
  </si>
  <si>
    <t>Inventories</t>
  </si>
  <si>
    <t>CURRENT</t>
  </si>
  <si>
    <t>YEAR</t>
  </si>
  <si>
    <t>PRECEDING</t>
  </si>
  <si>
    <t>Total</t>
  </si>
  <si>
    <t>Secretary</t>
  </si>
  <si>
    <t>Kuala Lumpur</t>
  </si>
  <si>
    <t>Tax paid</t>
  </si>
  <si>
    <t>Group Borrowings</t>
  </si>
  <si>
    <t>Material Changes In The  Quarterly Results Compared To The Preceding Quarter</t>
  </si>
  <si>
    <t>Seasonal Or Cyclical Factors</t>
  </si>
  <si>
    <t>Earnings Per Share</t>
  </si>
  <si>
    <t>Profit attributable to shareholders</t>
  </si>
  <si>
    <t>'000</t>
  </si>
  <si>
    <t>Basic earnings per share</t>
  </si>
  <si>
    <t>sen</t>
  </si>
  <si>
    <t>Earnings per share (sen) :</t>
  </si>
  <si>
    <t>Receivables, deposits and prepayments</t>
  </si>
  <si>
    <t>Current</t>
  </si>
  <si>
    <t>Deferred</t>
  </si>
  <si>
    <t>Changes In The Composition Of The Group</t>
  </si>
  <si>
    <t>Changes In Debt And Equity Securities</t>
  </si>
  <si>
    <t>Changes In Estimated Amounts Reported In Prior Period Which Have Effect On The Current Period</t>
  </si>
  <si>
    <t>Dividends Paid</t>
  </si>
  <si>
    <t>Status Of Corporate Proposals</t>
  </si>
  <si>
    <t>Distributable</t>
  </si>
  <si>
    <t>Share</t>
  </si>
  <si>
    <t>Retained</t>
  </si>
  <si>
    <t>capital</t>
  </si>
  <si>
    <t>premium</t>
  </si>
  <si>
    <t>Net changes in working capital</t>
  </si>
  <si>
    <t>Investments in associated companies</t>
  </si>
  <si>
    <t>Deferred tax liabilities</t>
  </si>
  <si>
    <t xml:space="preserve">TH PLANTATIONS BERHAD </t>
  </si>
  <si>
    <t>(Company No : 12696-M)</t>
  </si>
  <si>
    <t>Aliatun binti Mahmud</t>
  </si>
  <si>
    <t>LS0008841</t>
  </si>
  <si>
    <t>Plantation development expenditure</t>
  </si>
  <si>
    <t>Less :</t>
  </si>
  <si>
    <t>Basis Of Preparation</t>
  </si>
  <si>
    <t>Material Related Party Transactions</t>
  </si>
  <si>
    <t>Capital Commitments Outstanding Not Provided For In The Interim Financial Report</t>
  </si>
  <si>
    <t>Nature of transaction</t>
  </si>
  <si>
    <t>Provision of management services</t>
  </si>
  <si>
    <t>Material Litigation</t>
  </si>
  <si>
    <t>Authorisation For Issue</t>
  </si>
  <si>
    <t>Cost of sales</t>
  </si>
  <si>
    <t>Gross profit</t>
  </si>
  <si>
    <t>Profit from operations</t>
  </si>
  <si>
    <t>Attributable to:</t>
  </si>
  <si>
    <t>Shareholders of the Company</t>
  </si>
  <si>
    <t>Weighted average number of ordinary shares in issue</t>
  </si>
  <si>
    <t>Preceding</t>
  </si>
  <si>
    <t>Year</t>
  </si>
  <si>
    <t>Interests</t>
  </si>
  <si>
    <t>Cash and cash equivalents</t>
  </si>
  <si>
    <t>Lembaga Tabung Haji</t>
  </si>
  <si>
    <t>Ladang Jati Keningau Sdn Bhd</t>
  </si>
  <si>
    <t>TH Bakti Sdn Bhd</t>
  </si>
  <si>
    <t>Lease of land</t>
  </si>
  <si>
    <t>Diluted earnings per share</t>
  </si>
  <si>
    <t>Rental of office</t>
  </si>
  <si>
    <t>Valuation of Property, Plant And Equipment</t>
  </si>
  <si>
    <t>Approved but not contracted for</t>
  </si>
  <si>
    <t>Approved and contracted for</t>
  </si>
  <si>
    <t>Relationship</t>
  </si>
  <si>
    <t>Transacting Parties</t>
  </si>
  <si>
    <t>Related Company</t>
  </si>
  <si>
    <t>Quoted Investments</t>
  </si>
  <si>
    <t>There were no purchases or disposals of quoted investments for the current quarter under review.</t>
  </si>
  <si>
    <t xml:space="preserve">Unquoted Investments And/Or Properties </t>
  </si>
  <si>
    <t>Share of loss before tax  of associated company</t>
  </si>
  <si>
    <t>Assets</t>
  </si>
  <si>
    <t>Total non-current assets</t>
  </si>
  <si>
    <t>Total current assets</t>
  </si>
  <si>
    <t>Total assets</t>
  </si>
  <si>
    <t>Equity</t>
  </si>
  <si>
    <t>Retained earnings</t>
  </si>
  <si>
    <t>Total equity</t>
  </si>
  <si>
    <t>Liabilities</t>
  </si>
  <si>
    <t>Total non-current liabilities</t>
  </si>
  <si>
    <t>Total liabilities</t>
  </si>
  <si>
    <t>Total equity and liabilities</t>
  </si>
  <si>
    <t>Tax refund</t>
  </si>
  <si>
    <t>Variance</t>
  </si>
  <si>
    <t>%</t>
  </si>
  <si>
    <t>Sub-total</t>
  </si>
  <si>
    <t>As at</t>
  </si>
  <si>
    <t>Auditors' Report on Preceding Annual Financial Statements</t>
  </si>
  <si>
    <t>Net tangible assets per share (RM)</t>
  </si>
  <si>
    <t>Zakat paid</t>
  </si>
  <si>
    <t>Acquisition of property, plant and equipment</t>
  </si>
  <si>
    <t>Proceeds from disposal of prepaid lease payments</t>
  </si>
  <si>
    <t>Secured :</t>
  </si>
  <si>
    <t>Term loan</t>
  </si>
  <si>
    <t>TH Pelita Meludam Sdn Bhd</t>
  </si>
  <si>
    <t>Loans and borrowings</t>
  </si>
  <si>
    <t>The Group's plantation operations are affected by seasonal crop production, weather conditions and fluctuating commodity prices.</t>
  </si>
  <si>
    <t>Non-distributable</t>
  </si>
  <si>
    <t>Proceed from disposal of property, plant and equipment</t>
  </si>
  <si>
    <t>Share premium</t>
  </si>
  <si>
    <t>Current tax liabilities</t>
  </si>
  <si>
    <t>Repayment of loans and borrowings</t>
  </si>
  <si>
    <t>Cash And Cash Equivalents At Beginning Of The Year</t>
  </si>
  <si>
    <t>Prepaid lease payments</t>
  </si>
  <si>
    <t>Payables and accruals</t>
  </si>
  <si>
    <t>Other income</t>
  </si>
  <si>
    <t>Zakat expense</t>
  </si>
  <si>
    <t>Tax expense</t>
  </si>
  <si>
    <t>Attributable to equity holders of the Company</t>
  </si>
  <si>
    <t>Acquisition of subsidiaries, net cash acquired</t>
  </si>
  <si>
    <t>Increase in short term investments in quoted shares</t>
  </si>
  <si>
    <t>Total equity attributable to equity holders of the Company</t>
  </si>
  <si>
    <t>Non current</t>
  </si>
  <si>
    <t xml:space="preserve">Profit margin income from short term Islamic deposits </t>
  </si>
  <si>
    <t>Variance Of Actual Profit From Forecast Profit</t>
  </si>
  <si>
    <t>The Group did not issue any profit forecast for the current quarter.</t>
  </si>
  <si>
    <t>Acquisition of prepaid lease payments</t>
  </si>
  <si>
    <t>TH Bonggaya Sdn Bhd</t>
  </si>
  <si>
    <t>Dividends paid to shareholders of the Company</t>
  </si>
  <si>
    <t>Deposits with licensed banks</t>
  </si>
  <si>
    <t>Deposits pledged</t>
  </si>
  <si>
    <t>Profit before tax</t>
  </si>
  <si>
    <t>Finance costs</t>
  </si>
  <si>
    <t>Total current liabilities</t>
  </si>
  <si>
    <t>Other investment</t>
  </si>
  <si>
    <t>earnings</t>
  </si>
  <si>
    <t>UNAUDITED</t>
  </si>
  <si>
    <t>TH Pelita Beladin Sdn Bhd</t>
  </si>
  <si>
    <t>reserve</t>
  </si>
  <si>
    <t>Cash and Bank balances</t>
  </si>
  <si>
    <t>There were no material events which occurred subsequent to the balance sheet date until the date of this announcement.</t>
  </si>
  <si>
    <t>Share Option</t>
  </si>
  <si>
    <t>Share Option Reserve</t>
  </si>
  <si>
    <t>Unsecured:</t>
  </si>
  <si>
    <t>Murabahah Medium Term Notes ("MMTNs")</t>
  </si>
  <si>
    <t>Other</t>
  </si>
  <si>
    <t>Current Year Prospects</t>
  </si>
  <si>
    <t>Material Event Subsequent To The Balance Sheet Date</t>
  </si>
  <si>
    <t>Issuance of ordinary shares pursuant to ESOS</t>
  </si>
  <si>
    <t>There were no estimated amounts reported in prior period.</t>
  </si>
  <si>
    <t>Quarter 4</t>
  </si>
  <si>
    <t>Borrowing cost paid</t>
  </si>
  <si>
    <t>Profit margin expenses on inter-company payables</t>
  </si>
  <si>
    <t>Proceed from disposal of short term investment</t>
  </si>
  <si>
    <t>Proceeds from issue of share capital</t>
  </si>
  <si>
    <t>Transactions with THP</t>
  </si>
  <si>
    <t>Other reserves</t>
  </si>
  <si>
    <t>reserves</t>
  </si>
  <si>
    <t>(i)</t>
  </si>
  <si>
    <t>(ii)</t>
  </si>
  <si>
    <t>Cash Flows From Investing Activities</t>
  </si>
  <si>
    <t>The comparison of the Group revenue and profit before taxation for the current and preceding quarter is as follows:</t>
  </si>
  <si>
    <t>TH Travel Services Sdn Bhd</t>
  </si>
  <si>
    <t>Proceeds from issue of Murabahah Medium Term Notes</t>
  </si>
  <si>
    <t>At 1 January 2010</t>
  </si>
  <si>
    <t>31.3.10</t>
  </si>
  <si>
    <t>Quarter 1</t>
  </si>
  <si>
    <t>31.03.10</t>
  </si>
  <si>
    <t>There were no changes in the composition of the Group for the current quarter under review.</t>
  </si>
  <si>
    <t>First  Quarter</t>
  </si>
  <si>
    <t>NOTES PART A: EXPLANATORY NOTES PURSUANT TO FRS 134</t>
  </si>
  <si>
    <t>Significant accounting policies</t>
  </si>
  <si>
    <t>NOTES PART B: EXPLANATORY NOTES PURSUANT TO APPENDIX 9B OF THE MAIN MARKET LISTING REQUIREMENTS OF BURSA MALAYSIA SECURITIES BERHAD</t>
  </si>
  <si>
    <t>FOR THE FIRST QUARTER ENDED</t>
  </si>
  <si>
    <t>Decrease in deposits pledged</t>
  </si>
  <si>
    <t>First Quarter</t>
  </si>
  <si>
    <t>Cash And Cash Equivalents At End Of The Period</t>
  </si>
  <si>
    <t>FIRST QUARTER</t>
  </si>
  <si>
    <t>Plantation</t>
  </si>
  <si>
    <t>Elimination</t>
  </si>
  <si>
    <t>Consolidated</t>
  </si>
  <si>
    <t>ENDED 31 MARCH 2010</t>
  </si>
  <si>
    <t>External operating revenue</t>
  </si>
  <si>
    <t>Inter-segment revenue</t>
  </si>
  <si>
    <t>Total operating revenue</t>
  </si>
  <si>
    <t>Segment results</t>
  </si>
  <si>
    <t>ASSETS AND LIABILITIES</t>
  </si>
  <si>
    <t>Assets that belong to the Group</t>
  </si>
  <si>
    <t>Liabilities that belong to the Group</t>
  </si>
  <si>
    <t>Management Services</t>
  </si>
  <si>
    <t>Operating expenses</t>
  </si>
  <si>
    <t>Other expenses</t>
  </si>
  <si>
    <t>The interim financial statements have been prepared under the historical cost convention.</t>
  </si>
  <si>
    <t>a)</t>
  </si>
  <si>
    <t>b)</t>
  </si>
  <si>
    <t xml:space="preserve">PT. TH Indo Plantations </t>
  </si>
  <si>
    <t>Purchase of flight tickets</t>
  </si>
  <si>
    <t>RESULTS FOR THE QUARTER</t>
  </si>
  <si>
    <t>Transactions with THP Agro Management Sdn Bhd (wholly owned subsidiary of THP)</t>
  </si>
  <si>
    <t>Material Related Party Transactions (continued)</t>
  </si>
  <si>
    <t xml:space="preserve">There were no purchases or disposals of unquoted investments for the current quarter under review. </t>
  </si>
  <si>
    <t>Profit Before Tax</t>
  </si>
  <si>
    <t>Net Cash Used In Investing Activities</t>
  </si>
  <si>
    <t xml:space="preserve">There were no unusual items affecting assets, liabilities, equity and net income. </t>
  </si>
  <si>
    <t>Unaudited</t>
  </si>
  <si>
    <t>FRSs, Amendments to FRSs and Interpretations</t>
  </si>
  <si>
    <t>Adjustment for Non-Cash Flow Items</t>
  </si>
  <si>
    <t>Cash and Cash Equivalents comprise:</t>
  </si>
  <si>
    <t>No dividend has been proposed for the current quarter under review.</t>
  </si>
  <si>
    <t xml:space="preserve">TH Pelita Gedong Sdn Bhd </t>
  </si>
  <si>
    <t xml:space="preserve">TH Pelita Sadong Sdn Bhd </t>
  </si>
  <si>
    <t>(audited)</t>
  </si>
  <si>
    <t>Effect of dilution (ESOS outstanding)</t>
  </si>
  <si>
    <t>Adjusted weighted average number of ordinary shares in issue</t>
  </si>
  <si>
    <t>QUARTERLY REPORT FOR THE QUARTER ENDED 31 MARCH 2011</t>
  </si>
  <si>
    <t>31.03.11</t>
  </si>
  <si>
    <t>The Directors have pleasure in announcing the unaudited consolidated results for the quarter ended 31 March 2011.</t>
  </si>
  <si>
    <t>The Condensed Consolidated Income Statements should be read in conjunction with the Audited Financial Statements for the year ended 31 December 2010 and the accompanying explanatory notes attached to the interim financial statements.</t>
  </si>
  <si>
    <t>As at 31.12.10</t>
  </si>
  <si>
    <t>The Condensed Consolidated Balance Sheet should be read in conjunction with the Audited Financial Statements for the year ended 31 December 2010 and the accompanying explanatory notes attached to the interim financial statements.</t>
  </si>
  <si>
    <t>At 31 December 2010 (audited)</t>
  </si>
  <si>
    <t>At 1 January 2011</t>
  </si>
  <si>
    <t>CONDENSED CONSOLIDATED STATEMENT OF CHANGES IN EQUITY FOR THE QUARTER ENDED 31 MARCH 2011</t>
  </si>
  <si>
    <t>CONDENSED CONSOLIDATED STATEMENT OF COMPREHENSIVE INCOME</t>
  </si>
  <si>
    <t>Profit after tax/ Total comprehensive income for the period</t>
  </si>
  <si>
    <t>CONDENSED CONSOLIDATED STATEMENT OF FINANCIAL POSITION</t>
  </si>
  <si>
    <t>CONDENSED CONSOLIDATED STATEMENT OF CASH FLOWS</t>
  </si>
  <si>
    <t>31.12.2010</t>
  </si>
  <si>
    <t>31.3.2011</t>
  </si>
  <si>
    <t>The auditors have expressed an unqualified opinion on the Company's statutory consolidated financial statements for the year ended 31 December 2010 in their report dated 21 February 2011.</t>
  </si>
  <si>
    <t>There were no dividends paid during the first quarter ended 31 March 2011.</t>
  </si>
  <si>
    <t>Business units (Quarter ended 31 March 2011 vs. 31 March 2010)</t>
  </si>
  <si>
    <t>ENDED 31 MARCH 2011</t>
  </si>
  <si>
    <t>AS AT 31 DECEMBER 2010</t>
  </si>
  <si>
    <t>AS AT 31 MARCH 2011</t>
  </si>
  <si>
    <t>31.3.11</t>
  </si>
  <si>
    <t>FOR THE QUARTER ENDED 31 MARCH 2011</t>
  </si>
  <si>
    <t>As at 31.3.2011</t>
  </si>
  <si>
    <t>For the quarter ended 31.3.2011</t>
  </si>
  <si>
    <t>Realised</t>
  </si>
  <si>
    <t>Unrealised</t>
  </si>
  <si>
    <t>Consolidation adjustments</t>
  </si>
  <si>
    <t>Total Group retained earnings as per consolidated accounts</t>
  </si>
  <si>
    <t>The unrealised portion of retained earnings comprise mainly of deferred tax expense.</t>
  </si>
  <si>
    <t>The interim financial statements were authorised for issue by the Board of Directors in accordance with a resolution of the Directors dated 21 April 2011.</t>
  </si>
  <si>
    <t>21 April 2011</t>
  </si>
  <si>
    <t>The interim financial statements should be read in conjunction with the audited financial statements for the year ended 31 December 2010. These explanatory notes attached to the interim financial statements provide an explanation of events and transactions that are significant to an understanding of the changes in the financial position and performance of the Group since the year ended 31 December 2010.</t>
  </si>
  <si>
    <t>The Directors are of the opinion that the Group has no contingent liabilities which upon crystallisation would have material impact on the financial position and business of the Group as at 21 April 2011.</t>
  </si>
  <si>
    <t>On 1 January 2011, the Group adopted the following FRSs:</t>
  </si>
  <si>
    <t>Exercise price per share (RM)</t>
  </si>
  <si>
    <t>No. of shares issued ('000)</t>
  </si>
  <si>
    <t xml:space="preserve">There were no issuances, cancellations, repurchases, resale of debt and equity securities in the current quarter except for the issuance of 11,982,000 new ordinary shares of RM0.50 each being shares exercised by eligible employees  pursuant to THP Employee Share Option Scheme ("THP ESOS")  as follows: </t>
  </si>
  <si>
    <t>The Condensed Consolidated Cash Flow Statement should be read in conjunction with the Audited Financial Statements for the year ended 31 December 2010 and the accompanying explanatory notes attached to the interim financial statements.</t>
  </si>
  <si>
    <t>31.03.2011</t>
  </si>
  <si>
    <t>Administrative expenses</t>
  </si>
  <si>
    <t>At 31 March 2011 (unaudited)</t>
  </si>
  <si>
    <t>FRS 1</t>
  </si>
  <si>
    <t>FRS 3</t>
  </si>
  <si>
    <t>Business Combinations (revised)</t>
  </si>
  <si>
    <t>Consolidated and Separate Financial Statements (revised)</t>
  </si>
  <si>
    <r>
      <t>FRS 127</t>
    </r>
  </si>
  <si>
    <t>Additional Exemptions for First-time Adopters</t>
  </si>
  <si>
    <t>Amendments to FRS 1</t>
  </si>
  <si>
    <t>Financial Instruments: Disclosures – Improving Disclosures about Financial Instruments</t>
  </si>
  <si>
    <t>Amendments to FRS 7</t>
  </si>
  <si>
    <t>Determining whether an Arrangement contains a Lease</t>
  </si>
  <si>
    <t>Related Party Disclosures (revised)</t>
  </si>
  <si>
    <r>
      <t>FRS 124</t>
    </r>
  </si>
  <si>
    <t>Amendments to IC Interpretation 9</t>
  </si>
  <si>
    <t>Amendments to FRS 2</t>
  </si>
  <si>
    <t>IC Interpretation 4</t>
  </si>
  <si>
    <t>The initial application of the above standards, amendments and interpretations are not expected to have any material impact on the financial statements of the Group and the Company other than expected changes in accounting policies as discussed below:</t>
  </si>
  <si>
    <t>FRS 3 (revised) incorporates the following changes that are likely to be relevant to the Group’s operations:</t>
  </si>
  <si>
    <t>-The definition of a business has been broadened, which is likely to result in more acquisitions being treated as business combinations.</t>
  </si>
  <si>
    <t>-Contingent consideration will be measured at fair value, with subsequent changes therein recognised in profit or loss.</t>
  </si>
  <si>
    <t>-Transaction costs, other than share and debts issue costs, will be expensed as incurred.</t>
  </si>
  <si>
    <t>-Any pre-existing interest in the acquiree will be measured at fair value with the gain or loss recognized in profit or loss.</t>
  </si>
  <si>
    <t>-Any minority (will be known as non-controlling) interest will be measured at either fair value, or at its proportionate interest in the identifiable assets and liabilities of the acquiree, on a transaction-by-transaction basis.</t>
  </si>
  <si>
    <t>The amendments to FRS 127 require all losses attributable to minority interest to be absorbed by minority interest i.e., the excess and any further losses exceeding the minority interest in the equity of a subsidiary are no longer charged against the Group’s interest.</t>
  </si>
  <si>
    <t>c)</t>
  </si>
  <si>
    <t>Share-based Payment Vesting Conditions and Cancellations</t>
  </si>
  <si>
    <t>Amendments to FRS 1,FRS 3, FRS 7, FRS 101, FRS 121, FRS 128, FRS 131, FRS 132, FRS 134, FRS 139 and amendments to IC Interpretation 13</t>
  </si>
  <si>
    <t>Improvements to FRSs (2010)</t>
  </si>
  <si>
    <t>Limited Exemption from Comparative FRS 7 Disclosures for First-time Adopters</t>
  </si>
  <si>
    <t>Basic earnings per share (Note 29)</t>
  </si>
  <si>
    <t>Diluted earnings per share (Note 29)</t>
  </si>
  <si>
    <t>Since the last audited financial statements for the year ended 31 December 2010, neither the Group nor its subsidiary companies is a party to any material litigation or arbitration, either as plaintiff or defendant.</t>
  </si>
  <si>
    <t>Net Cash Generated From/ (Used In) Financing Activities</t>
  </si>
  <si>
    <t>Net Cash Generated From Operating Activities</t>
  </si>
  <si>
    <t>Non-Controlling Interests</t>
  </si>
  <si>
    <t>Non-controlling interests</t>
  </si>
  <si>
    <t>Non-controlling</t>
  </si>
  <si>
    <t>TH Pelita Simunjan Sdn Bhd</t>
  </si>
  <si>
    <t>As at 31 March 2011, the total secured borrowings, which are denominated in Ringgit Malaysia, are as follows:</t>
  </si>
  <si>
    <t>As at 31.3.11</t>
  </si>
  <si>
    <t>The Condensed Consolidated Statement of Changes in Equity should be read in conjunction with the Audited Financial Statements for the year ended 31 December 2010 and the accompanying explanatory notes attached to the interim financial statements.</t>
  </si>
  <si>
    <t>Issuance of ordinary shares</t>
  </si>
  <si>
    <t>Fair value adjustment on initial recognition of financial liabilities</t>
  </si>
  <si>
    <t>Dividends to owners of the Company</t>
  </si>
  <si>
    <t>Cash Flows From Operating Activities</t>
  </si>
  <si>
    <t xml:space="preserve">Operating Profit Before Changes in Working Capital </t>
  </si>
  <si>
    <t>and inter-company receivables</t>
  </si>
  <si>
    <t xml:space="preserve">Changes in Working Capital </t>
  </si>
  <si>
    <t>Cash Flows From Financing Activities</t>
  </si>
  <si>
    <r>
      <t xml:space="preserve">The interim financial statements have been prepared in accordance with the requirements of FRS 134: </t>
    </r>
    <r>
      <rPr>
        <i/>
        <sz val="11"/>
        <rFont val="Tahoma"/>
        <family val="2"/>
      </rPr>
      <t>Interim Financial Reporting</t>
    </r>
    <r>
      <rPr>
        <sz val="11"/>
        <rFont val="Tahoma"/>
        <family val="2"/>
      </rPr>
      <t xml:space="preserve"> and paragraph 9.22 of the Main Market Listing Requirements of Bursa Malaysia Securities Berhad.</t>
    </r>
  </si>
  <si>
    <r>
      <t xml:space="preserve">FRS 3 (revised), </t>
    </r>
    <r>
      <rPr>
        <b/>
        <i/>
        <sz val="11"/>
        <rFont val="Tahoma"/>
        <family val="2"/>
      </rPr>
      <t>Business Combination</t>
    </r>
    <r>
      <rPr>
        <b/>
        <sz val="11"/>
        <rFont val="Tahoma"/>
        <family val="2"/>
      </rPr>
      <t xml:space="preserve"> </t>
    </r>
  </si>
  <si>
    <t>FRS 3 (revised), which becomes mandatory for the Group’s consolidated financial statements, will be applied prospectively and therefore there will be no impact on prior periods in the Group’s 2011 consolidated financial statements.</t>
  </si>
  <si>
    <r>
      <t xml:space="preserve">FRS 127 (2010), </t>
    </r>
    <r>
      <rPr>
        <b/>
        <i/>
        <sz val="11"/>
        <rFont val="Tahoma"/>
        <family val="2"/>
      </rPr>
      <t xml:space="preserve">Consolidated and Separate Financial Statements </t>
    </r>
  </si>
  <si>
    <r>
      <t xml:space="preserve">IC Interpretation 4, </t>
    </r>
    <r>
      <rPr>
        <b/>
        <i/>
        <sz val="11"/>
        <rFont val="Tahoma"/>
        <family val="2"/>
      </rPr>
      <t>Determining whether an Arrangement contains a Lease</t>
    </r>
  </si>
  <si>
    <r>
      <rPr>
        <sz val="11"/>
        <rFont val="Tahoma"/>
        <family val="2"/>
      </rPr>
      <t>IC Interpretation 4 provides guidance on determining whether certain arrangements are, or contain, leases that are required to be accounted for in accordance with FRS 117</t>
    </r>
    <r>
      <rPr>
        <i/>
        <sz val="11"/>
        <rFont val="Tahoma"/>
        <family val="2"/>
      </rPr>
      <t>, Leases</t>
    </r>
    <r>
      <rPr>
        <sz val="11"/>
        <rFont val="Tahoma"/>
        <family val="2"/>
      </rPr>
      <t>. Where an arrangement is within the scope of FRS 117, the Group and the Company applies FRS 117 in determining whether the arrangement is a finance or an operating lease.</t>
    </r>
  </si>
  <si>
    <r>
      <t xml:space="preserve">The adoption of IC Interpretation 4 will result in a change in accounting policy which will be applied retrospectively in accordance with FRS 108, </t>
    </r>
    <r>
      <rPr>
        <i/>
        <sz val="11"/>
        <rFont val="Tahoma"/>
        <family val="2"/>
      </rPr>
      <t>Accounting Policies, Changes in Accounting Estimates and Errors</t>
    </r>
    <r>
      <rPr>
        <sz val="11"/>
        <rFont val="Tahoma"/>
        <family val="2"/>
      </rPr>
      <t xml:space="preserve"> in which certain arrangements are to be accounted for as a finance lease.</t>
    </r>
  </si>
  <si>
    <t>Holding Corporation</t>
  </si>
  <si>
    <t>TH-USIA Jatimas Sdn Bhd</t>
  </si>
  <si>
    <t>Purchase of fertilisers</t>
  </si>
  <si>
    <t>CCM Fertilizers Sdn Bhd</t>
  </si>
  <si>
    <t>Profit/ Total comprehensive income for the period</t>
  </si>
  <si>
    <t>Dividends to non-controlling interests</t>
  </si>
  <si>
    <t>Profit/ Total comprehensive income for the year</t>
  </si>
  <si>
    <t>Net Increase In Cash And Cash Equivalents</t>
  </si>
  <si>
    <t>The significant accounting policies adopted are consistent with those of the audited financial statements for the year ended 31 December 2010, except for the adoption of the following new Financial Reporting Standards (FRSs), Amendments to FRSs and IC Interpretations with effect from 1 January 2011.</t>
  </si>
  <si>
    <t>First time Adoption of Financial Reporting Standards (revised)</t>
  </si>
  <si>
    <t>Group Cash-settled Share based Payment Transactions</t>
  </si>
  <si>
    <t>Reassessment of Embedded Derivatives</t>
  </si>
  <si>
    <t>Unusual Items Due To Their Nature, Size Or Incidence</t>
  </si>
  <si>
    <t>Realised and Unrealised Profits</t>
  </si>
  <si>
    <t>Revenue  was lower by 42% mainly due to lower sales volume for CPO and PK despite higher commodity prices as compared to the preceding quarter. Meanwhile, profit before tax was lower as compared to preceding quarter due to lower revenue and gross profit margin during the current quarter.</t>
  </si>
  <si>
    <t>There was no valuation of the property, plant and equipment in the current quarter under review. The valuation of property, plant and equipment has been brought forward without any amendments from the financial statements for the financial year ended  31 December 2010.</t>
  </si>
  <si>
    <t xml:space="preserve">Review Of Performance for First Quarter </t>
  </si>
  <si>
    <t xml:space="preserve">First quarter </t>
  </si>
  <si>
    <t>Profit before tax for the current quarter ended 31 March 2011 was higher by 13% to RM30.67 million as compared to RM27.20 million for the same quarter last year mainly due to higher gross profit margin by 7.7%.</t>
  </si>
  <si>
    <t>On 16 December 2009, the Board of Directors of Zecon Plantation Sdn Bhd (“Zecon”), a wholly-owned subsidiary of THP has passed a special resolution for a Member’s Voluntary Wind up of the company. The company was principally involved in investment holding and has ceased its operations. The transaction was completed on 16 April 2011.</t>
  </si>
  <si>
    <t>Tax expense for the current quarter ended 31 March 2011 is derived based on the management's best estimate of the tax rate for the quarter. The effective tax rate of the Group for the quarter is lower than the statutory rate as a result of higher deferred tax recognised in the current quarter under review.</t>
  </si>
  <si>
    <t xml:space="preserve">For the current quarter ended 31 March 2011, the Group recorded 3% lower revenue from RM77.2 million to RM75.06 million  for the same quarter last year. It was mainly due to lower sales volume as compared to the preceding quarter despite higher commodity prices  for CPO and PK. </t>
  </si>
  <si>
    <t>Notwithstanding the volatility of commodity prices, the Group is expected to be able to sustain its satisfactory performance.</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</si>
</sst>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_);\(#,##0\);&quot;   -   &quot;"/>
    <numFmt numFmtId="207" formatCode="_(* #,##0.000_);_(* \(#,##0.000\);_(* &quot;-&quot;??_);_(@_)"/>
    <numFmt numFmtId="208" formatCode="0_);\(0\)"/>
    <numFmt numFmtId="209" formatCode="0.00_);\(0.00\)"/>
    <numFmt numFmtId="210" formatCode="_(* #,##0.0000_);_(* \(#,##0.0000\);_(* &quot;-&quot;??_);_(@_)"/>
    <numFmt numFmtId="211" formatCode="#,##0.0_);\(#,##0.0\);&quot;   -   &quot;"/>
    <numFmt numFmtId="212" formatCode="#,##0.00_);\(#,##0.00\);&quot;   -   &quot;"/>
    <numFmt numFmtId="213" formatCode="_(* #,##0.00000_);_(* \(#,##0.00000\);_(* &quot;-&quot;??_);_(@_)"/>
    <numFmt numFmtId="214" formatCode="_(* #,##0.000000_);_(* \(#,##0.000000\);_(* &quot;-&quot;??_);_(@_)"/>
    <numFmt numFmtId="215" formatCode="[$€-2]\ #,##0.00_);[Red]\([$€-2]\ #,##0.00\)"/>
  </numFmts>
  <fonts count="65">
    <font>
      <sz val="10"/>
      <name val="Arial"/>
      <family val="0"/>
    </font>
    <font>
      <u val="single"/>
      <sz val="9"/>
      <color indexed="12"/>
      <name val="Arial"/>
      <family val="2"/>
    </font>
    <font>
      <u val="single"/>
      <sz val="9"/>
      <color indexed="36"/>
      <name val="Arial"/>
      <family val="2"/>
    </font>
    <font>
      <b/>
      <u val="single"/>
      <sz val="11"/>
      <name val="Tahoma"/>
      <family val="2"/>
    </font>
    <font>
      <sz val="11"/>
      <name val="Tahoma"/>
      <family val="2"/>
    </font>
    <font>
      <b/>
      <sz val="11"/>
      <name val="Tahoma"/>
      <family val="2"/>
    </font>
    <font>
      <sz val="10"/>
      <name val="Tahoma"/>
      <family val="2"/>
    </font>
    <font>
      <b/>
      <sz val="10"/>
      <name val="Tahoma"/>
      <family val="2"/>
    </font>
    <font>
      <u val="single"/>
      <sz val="11"/>
      <name val="Tahoma"/>
      <family val="2"/>
    </font>
    <font>
      <b/>
      <sz val="14"/>
      <name val="Tahoma"/>
      <family val="2"/>
    </font>
    <font>
      <sz val="9"/>
      <name val="Tahoma"/>
      <family val="2"/>
    </font>
    <font>
      <b/>
      <sz val="9"/>
      <name val="Tahoma"/>
      <family val="2"/>
    </font>
    <font>
      <b/>
      <u val="single"/>
      <sz val="10"/>
      <name val="Tahoma"/>
      <family val="2"/>
    </font>
    <font>
      <b/>
      <i/>
      <sz val="11"/>
      <name val="Tahoma"/>
      <family val="2"/>
    </font>
    <font>
      <b/>
      <sz val="10.5"/>
      <name val="Tahoma"/>
      <family val="2"/>
    </font>
    <font>
      <sz val="12"/>
      <name val="Times New Roman"/>
      <family val="1"/>
    </font>
    <font>
      <sz val="11"/>
      <color indexed="10"/>
      <name val="Tahoma"/>
      <family val="2"/>
    </font>
    <font>
      <b/>
      <sz val="11"/>
      <color indexed="10"/>
      <name val="Tahoma"/>
      <family val="2"/>
    </font>
    <font>
      <b/>
      <sz val="11"/>
      <color indexed="47"/>
      <name val="Tahoma"/>
      <family val="2"/>
    </font>
    <font>
      <sz val="11"/>
      <color indexed="47"/>
      <name val="Tahoma"/>
      <family val="2"/>
    </font>
    <font>
      <sz val="11"/>
      <color indexed="51"/>
      <name val="Tahoma"/>
      <family val="2"/>
    </font>
    <font>
      <b/>
      <sz val="10"/>
      <name val="Arial"/>
      <family val="2"/>
    </font>
    <font>
      <i/>
      <sz val="11"/>
      <name val="Tahoma"/>
      <family val="2"/>
    </font>
    <font>
      <i/>
      <sz val="10"/>
      <name val="Arial"/>
      <family val="2"/>
    </font>
    <font>
      <i/>
      <sz val="12"/>
      <name val="Times New Roman"/>
      <family val="1"/>
    </font>
    <font>
      <sz val="12"/>
      <name val="Symbol"/>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9"/>
      <name val="Tahoma"/>
      <family val="2"/>
    </font>
    <font>
      <b/>
      <sz val="11"/>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name val="Tahoma"/>
      <family val="2"/>
    </font>
    <font>
      <b/>
      <sz val="11"/>
      <color theme="0"/>
      <name val="Tahoma"/>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29" borderId="1" applyNumberFormat="0" applyAlignment="0" applyProtection="0"/>
    <xf numFmtId="0" fontId="57" fillId="0" borderId="6" applyNumberFormat="0" applyFill="0" applyAlignment="0" applyProtection="0"/>
    <xf numFmtId="0" fontId="58" fillId="30" borderId="0" applyNumberFormat="0" applyBorder="0" applyAlignment="0" applyProtection="0"/>
    <xf numFmtId="0" fontId="0" fillId="31" borderId="7" applyNumberFormat="0" applyFont="0" applyAlignment="0" applyProtection="0"/>
    <xf numFmtId="0" fontId="59" fillId="2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49">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justify" vertical="top" wrapText="1"/>
    </xf>
    <xf numFmtId="0" fontId="4" fillId="0" borderId="0" xfId="0" applyFont="1" applyFill="1" applyAlignment="1">
      <alignment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vertical="top"/>
    </xf>
    <xf numFmtId="0" fontId="4" fillId="0" borderId="0" xfId="0" applyFont="1" applyFill="1" applyAlignment="1">
      <alignment vertical="top" wrapText="1"/>
    </xf>
    <xf numFmtId="0" fontId="4" fillId="0" borderId="0" xfId="0" applyFont="1" applyFill="1" applyAlignment="1" quotePrefix="1">
      <alignment horizontal="justify" vertical="top" wrapText="1"/>
    </xf>
    <xf numFmtId="0" fontId="5" fillId="0" borderId="0" xfId="0" applyFont="1" applyFill="1" applyAlignment="1">
      <alignment horizontal="justify" vertical="top" wrapText="1"/>
    </xf>
    <xf numFmtId="0" fontId="4" fillId="0" borderId="0" xfId="0" applyFont="1" applyFill="1" applyAlignment="1">
      <alignment vertical="top"/>
    </xf>
    <xf numFmtId="0" fontId="5" fillId="0" borderId="0" xfId="0" applyFont="1" applyFill="1" applyAlignment="1">
      <alignment vertical="top" wrapText="1"/>
    </xf>
    <xf numFmtId="0" fontId="4" fillId="0" borderId="0" xfId="0" applyFont="1" applyFill="1" applyAlignment="1">
      <alignment horizontal="justify" vertical="top"/>
    </xf>
    <xf numFmtId="0" fontId="5"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6" fillId="0" borderId="0" xfId="0" applyFont="1" applyFill="1" applyAlignment="1">
      <alignment/>
    </xf>
    <xf numFmtId="0" fontId="4" fillId="0" borderId="0" xfId="0" applyFont="1" applyFill="1" applyAlignment="1">
      <alignment horizontal="right"/>
    </xf>
    <xf numFmtId="0" fontId="5" fillId="0" borderId="0" xfId="0" applyFont="1" applyFill="1" applyAlignment="1" quotePrefix="1">
      <alignment/>
    </xf>
    <xf numFmtId="0" fontId="4" fillId="0" borderId="0" xfId="0" applyFont="1" applyFill="1" applyBorder="1" applyAlignment="1">
      <alignment/>
    </xf>
    <xf numFmtId="187" fontId="5" fillId="0" borderId="0" xfId="42" applyNumberFormat="1" applyFont="1" applyFill="1" applyBorder="1" applyAlignment="1">
      <alignment/>
    </xf>
    <xf numFmtId="187" fontId="5" fillId="0" borderId="0" xfId="42" applyNumberFormat="1" applyFont="1" applyFill="1" applyAlignment="1">
      <alignment/>
    </xf>
    <xf numFmtId="187" fontId="5" fillId="0" borderId="0" xfId="42" applyNumberFormat="1" applyFont="1" applyFill="1" applyBorder="1" applyAlignment="1">
      <alignment horizontal="right"/>
    </xf>
    <xf numFmtId="187" fontId="4" fillId="0" borderId="0" xfId="0" applyNumberFormat="1" applyFont="1" applyFill="1" applyAlignment="1">
      <alignment/>
    </xf>
    <xf numFmtId="0" fontId="7" fillId="0" borderId="0" xfId="0" applyFont="1" applyFill="1" applyAlignment="1">
      <alignment/>
    </xf>
    <xf numFmtId="0" fontId="5" fillId="0" borderId="0" xfId="0" applyFont="1" applyFill="1" applyAlignment="1">
      <alignment horizontal="center" wrapText="1"/>
    </xf>
    <xf numFmtId="187" fontId="5" fillId="0" borderId="10" xfId="42" applyNumberFormat="1" applyFont="1" applyFill="1" applyBorder="1" applyAlignment="1">
      <alignment/>
    </xf>
    <xf numFmtId="187" fontId="4" fillId="0" borderId="0" xfId="42" applyNumberFormat="1" applyFont="1" applyFill="1" applyBorder="1" applyAlignment="1">
      <alignment/>
    </xf>
    <xf numFmtId="187" fontId="4" fillId="0" borderId="0" xfId="42" applyNumberFormat="1" applyFont="1" applyFill="1" applyBorder="1" applyAlignment="1">
      <alignment horizontal="right"/>
    </xf>
    <xf numFmtId="187" fontId="4" fillId="0" borderId="0" xfId="42" applyNumberFormat="1" applyFont="1" applyFill="1" applyAlignment="1">
      <alignment/>
    </xf>
    <xf numFmtId="0" fontId="4"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187" fontId="5" fillId="0" borderId="0" xfId="42" applyNumberFormat="1" applyFont="1" applyFill="1" applyBorder="1" applyAlignment="1">
      <alignment horizontal="left" vertical="top" wrapText="1"/>
    </xf>
    <xf numFmtId="187" fontId="4" fillId="0" borderId="0" xfId="42" applyNumberFormat="1" applyFont="1" applyFill="1" applyBorder="1" applyAlignment="1">
      <alignment horizontal="left" vertical="top" wrapText="1"/>
    </xf>
    <xf numFmtId="0" fontId="4" fillId="0" borderId="0" xfId="0" applyFont="1" applyFill="1" applyAlignment="1">
      <alignment vertical="center"/>
    </xf>
    <xf numFmtId="0" fontId="4" fillId="0" borderId="0" xfId="0" applyFont="1" applyFill="1" applyBorder="1" applyAlignment="1">
      <alignment vertical="center"/>
    </xf>
    <xf numFmtId="187" fontId="5" fillId="0" borderId="0" xfId="0" applyNumberFormat="1" applyFont="1" applyFill="1" applyBorder="1" applyAlignment="1">
      <alignment vertical="center"/>
    </xf>
    <xf numFmtId="187" fontId="4" fillId="0" borderId="0" xfId="0" applyNumberFormat="1" applyFont="1" applyFill="1" applyBorder="1" applyAlignment="1">
      <alignment vertical="center"/>
    </xf>
    <xf numFmtId="187" fontId="4" fillId="0" borderId="0" xfId="42" applyNumberFormat="1" applyFont="1" applyFill="1" applyBorder="1" applyAlignment="1">
      <alignment horizontal="justify" vertical="center" wrapText="1"/>
    </xf>
    <xf numFmtId="187" fontId="5" fillId="0" borderId="0" xfId="42" applyNumberFormat="1" applyFont="1" applyFill="1" applyAlignment="1">
      <alignment horizontal="right"/>
    </xf>
    <xf numFmtId="0" fontId="4" fillId="0" borderId="0" xfId="0" applyFont="1" applyFill="1" applyAlignment="1" quotePrefix="1">
      <alignment/>
    </xf>
    <xf numFmtId="0" fontId="5" fillId="0" borderId="0" xfId="0" applyFont="1" applyFill="1" applyAlignment="1">
      <alignment horizontal="justify" vertical="top"/>
    </xf>
    <xf numFmtId="0" fontId="4" fillId="0" borderId="0" xfId="0" applyFont="1" applyFill="1" applyAlignment="1">
      <alignment horizontal="left" indent="1"/>
    </xf>
    <xf numFmtId="0" fontId="4" fillId="0" borderId="0" xfId="0" applyFont="1" applyFill="1" applyAlignment="1">
      <alignment horizontal="justify" vertical="center"/>
    </xf>
    <xf numFmtId="0" fontId="5" fillId="0" borderId="0" xfId="0" applyFont="1" applyFill="1" applyAlignment="1" quotePrefix="1">
      <alignment horizontal="center" vertical="top"/>
    </xf>
    <xf numFmtId="0" fontId="5" fillId="0" borderId="0" xfId="0" applyFont="1" applyFill="1" applyAlignment="1">
      <alignment horizontal="left"/>
    </xf>
    <xf numFmtId="43" fontId="5" fillId="0" borderId="11" xfId="42" applyFont="1" applyFill="1" applyBorder="1" applyAlignment="1">
      <alignment horizontal="right" vertical="top"/>
    </xf>
    <xf numFmtId="0" fontId="10" fillId="0" borderId="0" xfId="0" applyFont="1" applyFill="1" applyAlignment="1">
      <alignment vertical="top" wrapText="1"/>
    </xf>
    <xf numFmtId="193" fontId="10" fillId="0" borderId="0" xfId="0" applyNumberFormat="1" applyFont="1" applyFill="1" applyAlignment="1" quotePrefix="1">
      <alignment horizontal="center" vertical="top" wrapText="1"/>
    </xf>
    <xf numFmtId="0" fontId="10" fillId="0" borderId="0" xfId="0" applyFont="1" applyFill="1" applyAlignment="1">
      <alignment vertical="top"/>
    </xf>
    <xf numFmtId="193" fontId="11" fillId="0" borderId="0" xfId="0" applyNumberFormat="1" applyFont="1" applyFill="1" applyAlignment="1">
      <alignment horizontal="right" vertical="top" wrapText="1"/>
    </xf>
    <xf numFmtId="193" fontId="10" fillId="0" borderId="0" xfId="0" applyNumberFormat="1" applyFont="1" applyFill="1" applyAlignment="1">
      <alignment horizontal="right" vertical="top" wrapText="1"/>
    </xf>
    <xf numFmtId="43" fontId="4" fillId="0" borderId="0" xfId="42" applyNumberFormat="1" applyFont="1" applyFill="1" applyAlignment="1">
      <alignment/>
    </xf>
    <xf numFmtId="206" fontId="5" fillId="0" borderId="0" xfId="0" applyNumberFormat="1" applyFont="1" applyFill="1" applyAlignment="1">
      <alignment horizontal="right"/>
    </xf>
    <xf numFmtId="0" fontId="5" fillId="0" borderId="0" xfId="0" applyFont="1" applyFill="1" applyAlignment="1">
      <alignment horizontal="center" vertical="top" wrapText="1"/>
    </xf>
    <xf numFmtId="187" fontId="5" fillId="0" borderId="12" xfId="42" applyNumberFormat="1" applyFont="1" applyFill="1" applyBorder="1" applyAlignment="1">
      <alignment vertical="center"/>
    </xf>
    <xf numFmtId="187" fontId="5" fillId="0" borderId="0" xfId="42" applyNumberFormat="1" applyFont="1" applyFill="1" applyBorder="1" applyAlignment="1">
      <alignment vertical="center"/>
    </xf>
    <xf numFmtId="0" fontId="4" fillId="0" borderId="0" xfId="0" applyFont="1" applyFill="1" applyAlignment="1">
      <alignment wrapText="1"/>
    </xf>
    <xf numFmtId="0" fontId="5" fillId="0" borderId="0" xfId="0" applyFont="1" applyFill="1" applyAlignment="1">
      <alignment vertical="top"/>
    </xf>
    <xf numFmtId="206" fontId="5" fillId="0" borderId="13" xfId="0" applyNumberFormat="1" applyFont="1" applyFill="1" applyBorder="1" applyAlignment="1">
      <alignment horizontal="right"/>
    </xf>
    <xf numFmtId="187" fontId="5" fillId="0" borderId="0" xfId="42" applyNumberFormat="1" applyFont="1" applyFill="1" applyBorder="1" applyAlignment="1">
      <alignment vertical="top" wrapText="1"/>
    </xf>
    <xf numFmtId="187" fontId="4" fillId="0" borderId="0" xfId="42" applyNumberFormat="1" applyFont="1" applyFill="1" applyBorder="1" applyAlignment="1">
      <alignment horizontal="justify" vertical="top" wrapText="1"/>
    </xf>
    <xf numFmtId="187" fontId="4" fillId="0" borderId="0" xfId="42" applyNumberFormat="1" applyFont="1" applyFill="1" applyBorder="1" applyAlignment="1">
      <alignment vertical="center"/>
    </xf>
    <xf numFmtId="187" fontId="5" fillId="0" borderId="0" xfId="42" applyNumberFormat="1" applyFont="1" applyFill="1" applyBorder="1" applyAlignment="1">
      <alignment horizontal="center" vertical="center"/>
    </xf>
    <xf numFmtId="0" fontId="14" fillId="0" borderId="0" xfId="0" applyFont="1" applyFill="1" applyAlignment="1">
      <alignment horizontal="center" vertical="top" wrapText="1"/>
    </xf>
    <xf numFmtId="187" fontId="5" fillId="0" borderId="14" xfId="0" applyNumberFormat="1" applyFont="1" applyFill="1" applyBorder="1" applyAlignment="1">
      <alignment/>
    </xf>
    <xf numFmtId="187" fontId="5" fillId="0" borderId="15" xfId="42" applyNumberFormat="1" applyFont="1" applyFill="1" applyBorder="1" applyAlignment="1">
      <alignment/>
    </xf>
    <xf numFmtId="14" fontId="5" fillId="0" borderId="0" xfId="0" applyNumberFormat="1" applyFont="1" applyFill="1" applyAlignment="1" quotePrefix="1">
      <alignment horizontal="center"/>
    </xf>
    <xf numFmtId="206" fontId="5" fillId="0" borderId="0" xfId="0" applyNumberFormat="1" applyFont="1" applyFill="1" applyBorder="1" applyAlignment="1">
      <alignment horizontal="right"/>
    </xf>
    <xf numFmtId="206" fontId="5" fillId="0" borderId="15" xfId="0" applyNumberFormat="1" applyFont="1" applyFill="1" applyBorder="1" applyAlignment="1">
      <alignment horizontal="right"/>
    </xf>
    <xf numFmtId="0" fontId="4" fillId="0" borderId="0" xfId="0" applyNumberFormat="1" applyFont="1" applyFill="1" applyAlignment="1">
      <alignment horizontal="justify" vertical="center" wrapText="1"/>
    </xf>
    <xf numFmtId="0" fontId="4" fillId="0" borderId="0" xfId="0" applyFont="1" applyFill="1" applyAlignment="1">
      <alignment horizontal="justify" wrapText="1"/>
    </xf>
    <xf numFmtId="0" fontId="4" fillId="0" borderId="0" xfId="0" applyFont="1" applyFill="1" applyAlignment="1">
      <alignment horizontal="justify"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10" fillId="0" borderId="0" xfId="0" applyFont="1" applyFill="1" applyBorder="1" applyAlignment="1">
      <alignment horizontal="center"/>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4" fillId="0" borderId="0" xfId="0" applyFont="1" applyFill="1" applyAlignment="1" applyProtection="1">
      <alignment vertical="top" wrapText="1"/>
      <protection locked="0"/>
    </xf>
    <xf numFmtId="187" fontId="5" fillId="0" borderId="13" xfId="42" applyNumberFormat="1" applyFont="1" applyFill="1" applyBorder="1" applyAlignment="1">
      <alignment vertical="center"/>
    </xf>
    <xf numFmtId="0" fontId="4" fillId="0" borderId="0" xfId="0" applyFont="1" applyFill="1" applyAlignment="1">
      <alignment/>
    </xf>
    <xf numFmtId="0" fontId="5" fillId="0" borderId="0" xfId="0" applyFont="1" applyAlignment="1">
      <alignment/>
    </xf>
    <xf numFmtId="43" fontId="5" fillId="0" borderId="11" xfId="0" applyNumberFormat="1" applyFont="1" applyFill="1" applyBorder="1" applyAlignment="1">
      <alignment/>
    </xf>
    <xf numFmtId="0" fontId="4" fillId="0" borderId="0" xfId="0" applyFont="1" applyFill="1" applyAlignment="1" applyProtection="1">
      <alignment vertical="center" wrapText="1"/>
      <protection locked="0"/>
    </xf>
    <xf numFmtId="187" fontId="5" fillId="0" borderId="13" xfId="42" applyNumberFormat="1" applyFont="1" applyFill="1" applyBorder="1" applyAlignment="1">
      <alignment/>
    </xf>
    <xf numFmtId="187" fontId="5" fillId="0" borderId="0" xfId="42" applyNumberFormat="1" applyFont="1" applyFill="1" applyAlignment="1">
      <alignment vertical="center"/>
    </xf>
    <xf numFmtId="187" fontId="5" fillId="0" borderId="0" xfId="42" applyNumberFormat="1" applyFont="1" applyFill="1" applyAlignment="1">
      <alignment/>
    </xf>
    <xf numFmtId="187" fontId="5" fillId="0" borderId="0" xfId="42" applyNumberFormat="1" applyFont="1" applyFill="1" applyBorder="1" applyAlignment="1">
      <alignment/>
    </xf>
    <xf numFmtId="0" fontId="4" fillId="0" borderId="0" xfId="0" applyFont="1" applyFill="1" applyAlignment="1" applyProtection="1">
      <alignment horizontal="justify" vertical="center" wrapText="1"/>
      <protection locked="0"/>
    </xf>
    <xf numFmtId="0" fontId="5" fillId="0" borderId="0" xfId="0" applyFont="1" applyFill="1" applyAlignment="1" applyProtection="1">
      <alignment vertical="center" wrapText="1"/>
      <protection locked="0"/>
    </xf>
    <xf numFmtId="187" fontId="5" fillId="0" borderId="0" xfId="42" applyNumberFormat="1" applyFont="1" applyFill="1" applyBorder="1" applyAlignment="1">
      <alignment vertical="top"/>
    </xf>
    <xf numFmtId="187" fontId="5" fillId="0" borderId="13" xfId="42" applyNumberFormat="1" applyFont="1" applyFill="1" applyBorder="1" applyAlignment="1">
      <alignment vertical="top"/>
    </xf>
    <xf numFmtId="0" fontId="6" fillId="0" borderId="0" xfId="0" applyFont="1" applyFill="1" applyAlignment="1">
      <alignment/>
    </xf>
    <xf numFmtId="0" fontId="5" fillId="0" borderId="0" xfId="0" applyFont="1" applyFill="1" applyAlignment="1">
      <alignment wrapText="1"/>
    </xf>
    <xf numFmtId="187" fontId="5" fillId="0" borderId="14" xfId="42" applyNumberFormat="1" applyFont="1" applyFill="1" applyBorder="1" applyAlignment="1">
      <alignment/>
    </xf>
    <xf numFmtId="0" fontId="5" fillId="0" borderId="0" xfId="0" applyNumberFormat="1" applyFont="1" applyFill="1" applyBorder="1" applyAlignment="1">
      <alignment vertical="top" wrapText="1"/>
    </xf>
    <xf numFmtId="0" fontId="7" fillId="0" borderId="0" xfId="0" applyFont="1" applyFill="1" applyAlignment="1">
      <alignment vertical="top"/>
    </xf>
    <xf numFmtId="206" fontId="4" fillId="0" borderId="0" xfId="0" applyNumberFormat="1" applyFont="1" applyFill="1" applyAlignment="1">
      <alignment/>
    </xf>
    <xf numFmtId="0" fontId="12" fillId="0" borderId="0" xfId="0" applyFont="1" applyFill="1" applyBorder="1" applyAlignment="1">
      <alignment/>
    </xf>
    <xf numFmtId="0" fontId="12" fillId="0" borderId="0" xfId="0" applyFont="1" applyFill="1" applyAlignment="1">
      <alignment/>
    </xf>
    <xf numFmtId="206" fontId="5" fillId="0" borderId="0" xfId="0" applyNumberFormat="1" applyFont="1" applyFill="1" applyBorder="1" applyAlignment="1">
      <alignment/>
    </xf>
    <xf numFmtId="206" fontId="5" fillId="0" borderId="0" xfId="0" applyNumberFormat="1" applyFont="1" applyFill="1" applyAlignment="1">
      <alignment/>
    </xf>
    <xf numFmtId="206" fontId="5" fillId="0" borderId="0" xfId="0" applyNumberFormat="1" applyFont="1" applyFill="1" applyAlignment="1">
      <alignment horizontal="center"/>
    </xf>
    <xf numFmtId="206" fontId="5" fillId="0" borderId="0" xfId="0" applyNumberFormat="1" applyFont="1" applyFill="1" applyBorder="1" applyAlignment="1">
      <alignment horizontal="center"/>
    </xf>
    <xf numFmtId="206" fontId="8" fillId="0" borderId="0" xfId="0" applyNumberFormat="1" applyFont="1" applyFill="1" applyAlignment="1">
      <alignment/>
    </xf>
    <xf numFmtId="206" fontId="3" fillId="0" borderId="0" xfId="0" applyNumberFormat="1" applyFont="1" applyFill="1" applyAlignment="1">
      <alignment horizontal="center"/>
    </xf>
    <xf numFmtId="206" fontId="4" fillId="0" borderId="0" xfId="0" applyNumberFormat="1" applyFont="1" applyFill="1" applyBorder="1" applyAlignment="1">
      <alignment/>
    </xf>
    <xf numFmtId="206" fontId="5" fillId="0" borderId="0" xfId="0" applyNumberFormat="1" applyFont="1" applyFill="1" applyBorder="1" applyAlignment="1">
      <alignment/>
    </xf>
    <xf numFmtId="206" fontId="5" fillId="0" borderId="12" xfId="0" applyNumberFormat="1" applyFont="1" applyFill="1" applyBorder="1" applyAlignment="1">
      <alignment/>
    </xf>
    <xf numFmtId="206" fontId="4" fillId="0" borderId="13" xfId="0" applyNumberFormat="1" applyFont="1" applyFill="1" applyBorder="1" applyAlignment="1">
      <alignment/>
    </xf>
    <xf numFmtId="206" fontId="5" fillId="0" borderId="13" xfId="0" applyNumberFormat="1" applyFont="1" applyFill="1" applyBorder="1" applyAlignment="1">
      <alignment/>
    </xf>
    <xf numFmtId="206" fontId="5" fillId="0" borderId="13" xfId="0" applyNumberFormat="1" applyFont="1" applyFill="1" applyBorder="1" applyAlignment="1">
      <alignment/>
    </xf>
    <xf numFmtId="206" fontId="5" fillId="0" borderId="16" xfId="0" applyNumberFormat="1" applyFont="1" applyFill="1" applyBorder="1" applyAlignment="1">
      <alignment/>
    </xf>
    <xf numFmtId="206" fontId="4" fillId="0" borderId="0" xfId="0" applyNumberFormat="1" applyFont="1" applyFill="1" applyAlignment="1">
      <alignment vertical="top" wrapText="1"/>
    </xf>
    <xf numFmtId="206" fontId="5" fillId="0" borderId="17" xfId="0" applyNumberFormat="1" applyFont="1" applyFill="1" applyBorder="1" applyAlignment="1">
      <alignment horizontal="right"/>
    </xf>
    <xf numFmtId="206" fontId="5" fillId="0" borderId="10" xfId="0" applyNumberFormat="1" applyFont="1" applyFill="1" applyBorder="1" applyAlignment="1">
      <alignment horizontal="right"/>
    </xf>
    <xf numFmtId="206" fontId="4" fillId="0" borderId="0" xfId="0" applyNumberFormat="1" applyFont="1" applyFill="1" applyAlignment="1">
      <alignment horizontal="right"/>
    </xf>
    <xf numFmtId="206" fontId="4" fillId="0" borderId="0" xfId="0" applyNumberFormat="1" applyFont="1" applyFill="1" applyAlignment="1">
      <alignment wrapText="1"/>
    </xf>
    <xf numFmtId="187" fontId="4" fillId="0" borderId="0" xfId="42" applyNumberFormat="1" applyFont="1" applyFill="1" applyAlignment="1">
      <alignment vertical="top"/>
    </xf>
    <xf numFmtId="206" fontId="4" fillId="0" borderId="0" xfId="0" applyNumberFormat="1" applyFont="1" applyFill="1" applyBorder="1" applyAlignment="1">
      <alignment wrapText="1"/>
    </xf>
    <xf numFmtId="0" fontId="0" fillId="0" borderId="0" xfId="0" applyAlignment="1">
      <alignment wrapText="1"/>
    </xf>
    <xf numFmtId="0" fontId="13" fillId="0" borderId="0" xfId="0" applyFont="1" applyFill="1" applyAlignment="1">
      <alignment/>
    </xf>
    <xf numFmtId="0" fontId="4" fillId="0" borderId="0" xfId="0" applyFont="1" applyFill="1" applyAlignment="1">
      <alignment horizontal="justify"/>
    </xf>
    <xf numFmtId="187" fontId="5" fillId="0" borderId="11" xfId="42" applyNumberFormat="1" applyFont="1" applyFill="1" applyBorder="1" applyAlignment="1">
      <alignment horizontal="justify"/>
    </xf>
    <xf numFmtId="0" fontId="5" fillId="0" borderId="0" xfId="0" applyFont="1" applyFill="1" applyAlignment="1" quotePrefix="1">
      <alignment horizontal="center"/>
    </xf>
    <xf numFmtId="0" fontId="5" fillId="0" borderId="0" xfId="0" applyNumberFormat="1" applyFont="1" applyFill="1" applyAlignment="1">
      <alignment horizontal="center" vertical="center"/>
    </xf>
    <xf numFmtId="0" fontId="15" fillId="0" borderId="0" xfId="0" applyFont="1" applyAlignment="1">
      <alignment/>
    </xf>
    <xf numFmtId="187" fontId="5" fillId="0" borderId="10" xfId="42" applyNumberFormat="1" applyFont="1" applyFill="1" applyBorder="1" applyAlignment="1">
      <alignment vertical="center"/>
    </xf>
    <xf numFmtId="0" fontId="4"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right"/>
    </xf>
    <xf numFmtId="0" fontId="4" fillId="0" borderId="0" xfId="0" applyFont="1" applyFill="1" applyBorder="1" applyAlignment="1">
      <alignment horizontal="right"/>
    </xf>
    <xf numFmtId="206" fontId="5" fillId="0" borderId="0" xfId="0" applyNumberFormat="1" applyFont="1" applyFill="1" applyBorder="1" applyAlignment="1">
      <alignment wrapText="1"/>
    </xf>
    <xf numFmtId="206" fontId="5" fillId="0" borderId="0" xfId="0" applyNumberFormat="1" applyFont="1" applyFill="1" applyBorder="1" applyAlignment="1">
      <alignment vertical="top" wrapText="1"/>
    </xf>
    <xf numFmtId="206" fontId="5" fillId="0" borderId="13" xfId="0" applyNumberFormat="1" applyFont="1" applyFill="1" applyBorder="1" applyAlignment="1">
      <alignment horizontal="center"/>
    </xf>
    <xf numFmtId="14" fontId="5" fillId="0" borderId="0" xfId="0" applyNumberFormat="1" applyFont="1" applyFill="1" applyAlignment="1">
      <alignment horizontal="center"/>
    </xf>
    <xf numFmtId="0" fontId="5" fillId="0" borderId="0" xfId="0" applyFont="1" applyFill="1" applyAlignment="1">
      <alignment horizontal="center" vertical="top"/>
    </xf>
    <xf numFmtId="0" fontId="0" fillId="0" borderId="0" xfId="0" applyAlignment="1">
      <alignment/>
    </xf>
    <xf numFmtId="187" fontId="16" fillId="0" borderId="0" xfId="0" applyNumberFormat="1" applyFont="1" applyFill="1" applyAlignment="1">
      <alignment vertical="top"/>
    </xf>
    <xf numFmtId="187" fontId="4" fillId="0" borderId="0" xfId="0" applyNumberFormat="1" applyFont="1" applyFill="1" applyBorder="1" applyAlignment="1">
      <alignment/>
    </xf>
    <xf numFmtId="206" fontId="16" fillId="0" borderId="0" xfId="0" applyNumberFormat="1" applyFont="1" applyFill="1" applyAlignment="1">
      <alignment/>
    </xf>
    <xf numFmtId="0" fontId="0" fillId="0" borderId="0" xfId="0" applyFill="1" applyAlignment="1">
      <alignment wrapText="1"/>
    </xf>
    <xf numFmtId="0" fontId="6" fillId="0" borderId="0" xfId="0" applyFont="1" applyFill="1" applyBorder="1" applyAlignment="1">
      <alignment/>
    </xf>
    <xf numFmtId="0" fontId="4" fillId="0" borderId="0" xfId="0" applyFont="1" applyFill="1" applyBorder="1" applyAlignment="1">
      <alignment horizontal="justify"/>
    </xf>
    <xf numFmtId="0" fontId="4" fillId="0" borderId="0" xfId="0" applyFont="1" applyFill="1" applyBorder="1" applyAlignment="1">
      <alignment horizontal="justify" vertical="top"/>
    </xf>
    <xf numFmtId="0" fontId="5" fillId="0" borderId="0" xfId="0" applyFont="1" applyFill="1" applyBorder="1" applyAlignment="1" quotePrefix="1">
      <alignment horizontal="center"/>
    </xf>
    <xf numFmtId="0" fontId="4" fillId="0" borderId="0" xfId="0" applyFont="1" applyFill="1" applyBorder="1" applyAlignment="1">
      <alignment horizontal="justify" vertical="center"/>
    </xf>
    <xf numFmtId="0" fontId="0" fillId="0" borderId="0" xfId="0" applyFill="1" applyAlignment="1">
      <alignment/>
    </xf>
    <xf numFmtId="187" fontId="4" fillId="0" borderId="0" xfId="42" applyNumberFormat="1" applyFont="1" applyFill="1" applyAlignment="1">
      <alignment vertical="center"/>
    </xf>
    <xf numFmtId="0" fontId="4" fillId="0" borderId="0" xfId="0" applyFont="1" applyFill="1" applyAlignment="1">
      <alignment horizontal="center" vertical="top"/>
    </xf>
    <xf numFmtId="0" fontId="4" fillId="32" borderId="0" xfId="0" applyFont="1" applyFill="1" applyAlignment="1">
      <alignment horizontal="justify" vertical="top" wrapText="1"/>
    </xf>
    <xf numFmtId="0" fontId="4" fillId="32" borderId="0" xfId="0" applyFont="1" applyFill="1" applyAlignment="1">
      <alignment horizontal="justify" vertical="top"/>
    </xf>
    <xf numFmtId="0" fontId="0" fillId="0" borderId="0" xfId="0" applyAlignment="1">
      <alignment vertical="top" wrapText="1"/>
    </xf>
    <xf numFmtId="187" fontId="17" fillId="0" borderId="0" xfId="42" applyNumberFormat="1" applyFont="1" applyFill="1" applyBorder="1" applyAlignment="1">
      <alignment vertical="center"/>
    </xf>
    <xf numFmtId="187" fontId="18" fillId="0" borderId="0" xfId="59" applyNumberFormat="1" applyFont="1" applyFill="1" applyBorder="1" applyAlignment="1">
      <alignment vertical="center"/>
    </xf>
    <xf numFmtId="0" fontId="19" fillId="0" borderId="0" xfId="0" applyFont="1" applyFill="1" applyBorder="1" applyAlignment="1">
      <alignment vertical="center"/>
    </xf>
    <xf numFmtId="187" fontId="18" fillId="0" borderId="0" xfId="0" applyNumberFormat="1" applyFont="1" applyFill="1" applyBorder="1" applyAlignment="1">
      <alignment vertical="center"/>
    </xf>
    <xf numFmtId="0" fontId="19" fillId="0" borderId="0" xfId="0" applyFont="1" applyFill="1" applyAlignment="1">
      <alignment vertical="center"/>
    </xf>
    <xf numFmtId="39" fontId="5" fillId="0" borderId="11" xfId="0" applyNumberFormat="1" applyFont="1" applyFill="1" applyBorder="1" applyAlignment="1">
      <alignment horizontal="center" vertical="center"/>
    </xf>
    <xf numFmtId="39" fontId="4" fillId="0" borderId="0" xfId="0" applyNumberFormat="1" applyFont="1" applyFill="1" applyBorder="1" applyAlignment="1">
      <alignment horizontal="center" vertical="center"/>
    </xf>
    <xf numFmtId="39" fontId="4" fillId="0" borderId="0" xfId="0" applyNumberFormat="1" applyFont="1" applyFill="1" applyAlignment="1">
      <alignment horizontal="center" vertical="center"/>
    </xf>
    <xf numFmtId="187" fontId="5" fillId="0" borderId="0" xfId="42" applyNumberFormat="1" applyFont="1" applyFill="1" applyAlignment="1">
      <alignment horizontal="justify"/>
    </xf>
    <xf numFmtId="187" fontId="5" fillId="0" borderId="0" xfId="42" applyNumberFormat="1" applyFont="1" applyFill="1" applyAlignment="1">
      <alignment horizontal="justify" vertical="top"/>
    </xf>
    <xf numFmtId="187" fontId="4" fillId="0" borderId="0" xfId="42" applyNumberFormat="1" applyFont="1" applyFill="1" applyAlignment="1">
      <alignment horizontal="justify" vertical="top"/>
    </xf>
    <xf numFmtId="187" fontId="4" fillId="0" borderId="0" xfId="42" applyNumberFormat="1" applyFont="1" applyFill="1" applyAlignment="1">
      <alignment horizontal="justify"/>
    </xf>
    <xf numFmtId="0" fontId="4" fillId="0" borderId="0" xfId="0" applyFont="1" applyFill="1" applyAlignment="1">
      <alignment horizontal="center"/>
    </xf>
    <xf numFmtId="186" fontId="5" fillId="0" borderId="0" xfId="42" applyNumberFormat="1" applyFont="1" applyFill="1" applyAlignment="1">
      <alignment/>
    </xf>
    <xf numFmtId="187" fontId="5" fillId="0" borderId="0" xfId="42" applyNumberFormat="1" applyFont="1" applyFill="1" applyAlignment="1">
      <alignment vertical="top"/>
    </xf>
    <xf numFmtId="0" fontId="8" fillId="0" borderId="0" xfId="0" applyFont="1" applyFill="1" applyAlignment="1">
      <alignment/>
    </xf>
    <xf numFmtId="187" fontId="20" fillId="0" borderId="0" xfId="0" applyNumberFormat="1" applyFont="1" applyFill="1" applyAlignment="1">
      <alignment/>
    </xf>
    <xf numFmtId="0" fontId="20" fillId="0" borderId="0" xfId="0" applyFont="1" applyFill="1" applyAlignment="1">
      <alignment/>
    </xf>
    <xf numFmtId="0" fontId="13" fillId="0" borderId="0" xfId="0" applyFont="1" applyFill="1" applyAlignment="1">
      <alignment horizontal="center"/>
    </xf>
    <xf numFmtId="14" fontId="5" fillId="0" borderId="0" xfId="0" applyNumberFormat="1" applyFont="1" applyFill="1" applyBorder="1" applyAlignment="1">
      <alignment horizontal="center"/>
    </xf>
    <xf numFmtId="14" fontId="5" fillId="0" borderId="0" xfId="0" applyNumberFormat="1" applyFont="1" applyFill="1" applyBorder="1" applyAlignment="1" quotePrefix="1">
      <alignment horizontal="right"/>
    </xf>
    <xf numFmtId="0" fontId="7" fillId="0" borderId="0" xfId="0" applyFont="1" applyFill="1" applyBorder="1" applyAlignment="1">
      <alignment/>
    </xf>
    <xf numFmtId="187" fontId="17" fillId="0" borderId="0" xfId="42" applyNumberFormat="1" applyFont="1" applyFill="1" applyBorder="1" applyAlignment="1">
      <alignment/>
    </xf>
    <xf numFmtId="43" fontId="5" fillId="0" borderId="0" xfId="42" applyFont="1" applyFill="1" applyBorder="1" applyAlignment="1">
      <alignment horizontal="right" vertical="top"/>
    </xf>
    <xf numFmtId="0" fontId="13" fillId="0" borderId="0" xfId="0" applyFont="1" applyFill="1" applyBorder="1" applyAlignment="1">
      <alignment horizontal="center"/>
    </xf>
    <xf numFmtId="187" fontId="5" fillId="0" borderId="0" xfId="42" applyNumberFormat="1" applyFont="1" applyFill="1" applyBorder="1" applyAlignment="1">
      <alignment horizontal="justify"/>
    </xf>
    <xf numFmtId="187" fontId="5" fillId="0" borderId="0" xfId="42" applyNumberFormat="1" applyFont="1" applyFill="1" applyBorder="1" applyAlignment="1">
      <alignment horizontal="justify" vertical="top"/>
    </xf>
    <xf numFmtId="39" fontId="5" fillId="0" borderId="0" xfId="0" applyNumberFormat="1" applyFont="1" applyFill="1" applyBorder="1" applyAlignment="1">
      <alignment horizontal="center" vertical="center"/>
    </xf>
    <xf numFmtId="187" fontId="5" fillId="0" borderId="11" xfId="42" applyNumberFormat="1" applyFont="1" applyFill="1" applyBorder="1" applyAlignment="1">
      <alignment horizontal="right"/>
    </xf>
    <xf numFmtId="0" fontId="5" fillId="0" borderId="11" xfId="0" applyFont="1" applyFill="1" applyBorder="1" applyAlignment="1">
      <alignment/>
    </xf>
    <xf numFmtId="0" fontId="4" fillId="0" borderId="11" xfId="0" applyFont="1" applyFill="1" applyBorder="1" applyAlignment="1">
      <alignment/>
    </xf>
    <xf numFmtId="0" fontId="4" fillId="0" borderId="11" xfId="0" applyFont="1" applyFill="1" applyBorder="1" applyAlignment="1">
      <alignment/>
    </xf>
    <xf numFmtId="0" fontId="4" fillId="0" borderId="13" xfId="0" applyFont="1" applyFill="1" applyBorder="1" applyAlignment="1">
      <alignment/>
    </xf>
    <xf numFmtId="0" fontId="5" fillId="0" borderId="13"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xf>
    <xf numFmtId="0" fontId="4" fillId="0" borderId="11" xfId="0" applyFont="1" applyFill="1" applyBorder="1" applyAlignment="1">
      <alignment wrapText="1"/>
    </xf>
    <xf numFmtId="187" fontId="4" fillId="0" borderId="0" xfId="42" applyNumberFormat="1" applyFont="1" applyFill="1" applyBorder="1" applyAlignment="1">
      <alignment/>
    </xf>
    <xf numFmtId="187" fontId="4" fillId="0" borderId="13" xfId="42" applyNumberFormat="1" applyFont="1" applyFill="1" applyBorder="1" applyAlignment="1">
      <alignment/>
    </xf>
    <xf numFmtId="187" fontId="4" fillId="0" borderId="10" xfId="42" applyNumberFormat="1" applyFont="1" applyFill="1" applyBorder="1" applyAlignment="1">
      <alignment/>
    </xf>
    <xf numFmtId="187" fontId="4" fillId="0" borderId="0" xfId="0" applyNumberFormat="1" applyFont="1" applyFill="1" applyBorder="1" applyAlignment="1">
      <alignment/>
    </xf>
    <xf numFmtId="187" fontId="5" fillId="0" borderId="12" xfId="42" applyNumberFormat="1" applyFont="1" applyFill="1" applyBorder="1" applyAlignment="1">
      <alignment horizontal="right"/>
    </xf>
    <xf numFmtId="2" fontId="5" fillId="0" borderId="11" xfId="0" applyNumberFormat="1" applyFont="1" applyFill="1" applyBorder="1" applyAlignment="1">
      <alignment horizontal="center" vertical="center"/>
    </xf>
    <xf numFmtId="0" fontId="5" fillId="0" borderId="0" xfId="0" applyFont="1" applyFill="1" applyAlignment="1">
      <alignment vertical="center"/>
    </xf>
    <xf numFmtId="187" fontId="4" fillId="0" borderId="10" xfId="0" applyNumberFormat="1" applyFont="1" applyFill="1" applyBorder="1" applyAlignment="1">
      <alignment/>
    </xf>
    <xf numFmtId="0" fontId="22" fillId="0" borderId="0" xfId="0" applyFont="1" applyFill="1" applyAlignment="1">
      <alignment vertical="top" wrapText="1"/>
    </xf>
    <xf numFmtId="0" fontId="23" fillId="0" borderId="0" xfId="0" applyFont="1" applyAlignment="1">
      <alignment vertical="top" wrapText="1"/>
    </xf>
    <xf numFmtId="0" fontId="5" fillId="0" borderId="0" xfId="0" applyFont="1" applyFill="1" applyBorder="1" applyAlignment="1">
      <alignment vertical="center"/>
    </xf>
    <xf numFmtId="0" fontId="4" fillId="33" borderId="0" xfId="0" applyFont="1" applyFill="1" applyAlignment="1">
      <alignment vertical="center" wrapText="1"/>
    </xf>
    <xf numFmtId="0" fontId="0" fillId="33" borderId="0" xfId="0" applyFill="1" applyAlignment="1">
      <alignment vertical="center" wrapText="1"/>
    </xf>
    <xf numFmtId="0" fontId="0" fillId="0" borderId="0" xfId="0" applyAlignment="1">
      <alignment horizontal="justify" vertical="top" wrapText="1"/>
    </xf>
    <xf numFmtId="0" fontId="4" fillId="0" borderId="0" xfId="0" applyFont="1" applyFill="1" applyAlignment="1">
      <alignment horizontal="right" vertical="top"/>
    </xf>
    <xf numFmtId="0" fontId="4" fillId="0" borderId="0" xfId="0" applyFont="1" applyFill="1" applyBorder="1" applyAlignment="1">
      <alignment horizontal="right" vertical="top"/>
    </xf>
    <xf numFmtId="187" fontId="4" fillId="0" borderId="0" xfId="42" applyNumberFormat="1" applyFont="1" applyFill="1" applyBorder="1" applyAlignment="1">
      <alignment horizontal="right" vertical="top"/>
    </xf>
    <xf numFmtId="0" fontId="4" fillId="33" borderId="0" xfId="0" applyFont="1" applyFill="1" applyAlignment="1">
      <alignment horizontal="justify" vertical="top"/>
    </xf>
    <xf numFmtId="187" fontId="5" fillId="33" borderId="11" xfId="42" applyNumberFormat="1" applyFont="1" applyFill="1" applyBorder="1" applyAlignment="1">
      <alignment horizontal="justify"/>
    </xf>
    <xf numFmtId="187" fontId="5" fillId="33" borderId="0" xfId="42" applyNumberFormat="1" applyFont="1" applyFill="1" applyAlignment="1">
      <alignment horizontal="justify" vertical="top"/>
    </xf>
    <xf numFmtId="187" fontId="5" fillId="33" borderId="11" xfId="42" applyNumberFormat="1" applyFont="1" applyFill="1" applyBorder="1" applyAlignment="1">
      <alignment horizontal="right"/>
    </xf>
    <xf numFmtId="187" fontId="5" fillId="33" borderId="0" xfId="42" applyNumberFormat="1" applyFont="1" applyFill="1" applyBorder="1" applyAlignment="1">
      <alignment horizontal="right"/>
    </xf>
    <xf numFmtId="39" fontId="5" fillId="33" borderId="11" xfId="0" applyNumberFormat="1" applyFont="1" applyFill="1" applyBorder="1" applyAlignment="1">
      <alignment horizontal="center" vertical="center"/>
    </xf>
    <xf numFmtId="187" fontId="5" fillId="33" borderId="12" xfId="42" applyNumberFormat="1" applyFont="1" applyFill="1" applyBorder="1" applyAlignment="1">
      <alignment horizontal="right"/>
    </xf>
    <xf numFmtId="43" fontId="5" fillId="33" borderId="11" xfId="42" applyFont="1" applyFill="1" applyBorder="1" applyAlignment="1">
      <alignment horizontal="center" vertical="center"/>
    </xf>
    <xf numFmtId="39" fontId="5" fillId="33" borderId="0" xfId="0" applyNumberFormat="1" applyFont="1" applyFill="1" applyBorder="1" applyAlignment="1">
      <alignment horizontal="center" vertical="center"/>
    </xf>
    <xf numFmtId="187" fontId="5" fillId="33" borderId="0" xfId="42" applyNumberFormat="1" applyFont="1" applyFill="1" applyBorder="1" applyAlignment="1">
      <alignment vertical="top" wrapText="1"/>
    </xf>
    <xf numFmtId="187" fontId="5" fillId="33" borderId="10" xfId="42" applyNumberFormat="1" applyFont="1" applyFill="1" applyBorder="1" applyAlignment="1">
      <alignment vertical="center"/>
    </xf>
    <xf numFmtId="0" fontId="4" fillId="0" borderId="0" xfId="0" applyFont="1" applyAlignment="1">
      <alignment/>
    </xf>
    <xf numFmtId="0" fontId="4" fillId="33" borderId="0" xfId="0" applyFont="1" applyFill="1" applyAlignment="1">
      <alignment/>
    </xf>
    <xf numFmtId="0" fontId="4" fillId="33" borderId="0" xfId="0" applyFont="1" applyFill="1" applyAlignment="1">
      <alignment horizontal="justify" vertical="top" wrapText="1"/>
    </xf>
    <xf numFmtId="0" fontId="4" fillId="33" borderId="0" xfId="0" applyFont="1" applyFill="1" applyAlignment="1">
      <alignment horizontal="left" vertical="center"/>
    </xf>
    <xf numFmtId="0" fontId="5" fillId="33" borderId="0" xfId="0" applyFont="1" applyFill="1" applyAlignment="1">
      <alignment/>
    </xf>
    <xf numFmtId="0" fontId="25" fillId="33" borderId="0" xfId="0" applyFont="1" applyFill="1" applyAlignment="1">
      <alignment horizontal="justify" vertical="center" wrapText="1"/>
    </xf>
    <xf numFmtId="0" fontId="0" fillId="33" borderId="0" xfId="0" applyFill="1" applyAlignment="1">
      <alignment horizontal="justify" wrapText="1"/>
    </xf>
    <xf numFmtId="0" fontId="15" fillId="33" borderId="0" xfId="0" applyFont="1" applyFill="1" applyAlignment="1">
      <alignment/>
    </xf>
    <xf numFmtId="0" fontId="26" fillId="33" borderId="0" xfId="0" applyFont="1" applyFill="1" applyAlignment="1">
      <alignment wrapText="1"/>
    </xf>
    <xf numFmtId="0" fontId="5" fillId="0" borderId="0" xfId="0" applyFont="1" applyFill="1" applyBorder="1" applyAlignment="1">
      <alignment/>
    </xf>
    <xf numFmtId="206" fontId="4" fillId="33" borderId="0" xfId="0" applyNumberFormat="1" applyFont="1" applyFill="1" applyAlignment="1">
      <alignment/>
    </xf>
    <xf numFmtId="206" fontId="5" fillId="33" borderId="0" xfId="0" applyNumberFormat="1" applyFont="1" applyFill="1" applyAlignment="1">
      <alignment horizontal="right"/>
    </xf>
    <xf numFmtId="0" fontId="5" fillId="33" borderId="0" xfId="0" applyFont="1" applyFill="1" applyAlignment="1">
      <alignment horizontal="center"/>
    </xf>
    <xf numFmtId="187" fontId="5" fillId="33" borderId="0" xfId="42" applyNumberFormat="1" applyFont="1" applyFill="1" applyAlignment="1">
      <alignment horizontal="center"/>
    </xf>
    <xf numFmtId="187" fontId="5" fillId="33" borderId="13" xfId="42" applyNumberFormat="1" applyFont="1" applyFill="1" applyBorder="1" applyAlignment="1">
      <alignment vertical="center"/>
    </xf>
    <xf numFmtId="187" fontId="5" fillId="33" borderId="0" xfId="42" applyNumberFormat="1" applyFont="1" applyFill="1" applyBorder="1" applyAlignment="1">
      <alignment vertical="center"/>
    </xf>
    <xf numFmtId="0" fontId="22" fillId="0" borderId="0" xfId="0" applyFont="1" applyFill="1" applyAlignment="1">
      <alignment/>
    </xf>
    <xf numFmtId="0" fontId="22" fillId="0" borderId="0" xfId="0" applyFont="1" applyFill="1" applyAlignment="1">
      <alignment horizontal="justify" vertical="top" wrapText="1"/>
    </xf>
    <xf numFmtId="0" fontId="22" fillId="33" borderId="0" xfId="0" applyFont="1" applyFill="1" applyAlignment="1">
      <alignment/>
    </xf>
    <xf numFmtId="0" fontId="22" fillId="33" borderId="0" xfId="0" applyFont="1" applyFill="1" applyAlignment="1">
      <alignment horizontal="justify" vertical="top" wrapText="1"/>
    </xf>
    <xf numFmtId="0" fontId="22" fillId="33" borderId="0" xfId="0" applyFont="1" applyFill="1" applyAlignment="1" quotePrefix="1">
      <alignment horizontal="left" vertical="center"/>
    </xf>
    <xf numFmtId="0" fontId="22" fillId="0" borderId="0" xfId="0" applyFont="1" applyAlignment="1">
      <alignment horizontal="justify" vertical="top" wrapText="1"/>
    </xf>
    <xf numFmtId="10" fontId="4" fillId="0" borderId="0" xfId="0" applyNumberFormat="1" applyFont="1" applyFill="1" applyAlignment="1">
      <alignment horizontal="justify" vertical="top" wrapText="1"/>
    </xf>
    <xf numFmtId="187" fontId="5" fillId="33" borderId="0" xfId="42" applyNumberFormat="1" applyFont="1" applyFill="1" applyAlignment="1">
      <alignment/>
    </xf>
    <xf numFmtId="187" fontId="4" fillId="33" borderId="13" xfId="42" applyNumberFormat="1" applyFont="1" applyFill="1" applyBorder="1" applyAlignment="1">
      <alignment/>
    </xf>
    <xf numFmtId="187" fontId="4" fillId="33" borderId="0" xfId="42" applyNumberFormat="1" applyFont="1" applyFill="1" applyBorder="1" applyAlignment="1">
      <alignment/>
    </xf>
    <xf numFmtId="43" fontId="5" fillId="33" borderId="11" xfId="0" applyNumberFormat="1" applyFont="1" applyFill="1" applyBorder="1" applyAlignment="1">
      <alignment/>
    </xf>
    <xf numFmtId="0" fontId="5" fillId="34" borderId="0" xfId="0" applyFont="1" applyFill="1" applyAlignment="1">
      <alignment/>
    </xf>
    <xf numFmtId="0" fontId="4" fillId="34" borderId="0" xfId="0" applyFont="1" applyFill="1" applyAlignment="1">
      <alignment horizontal="justify" vertical="top" wrapText="1"/>
    </xf>
    <xf numFmtId="0" fontId="3" fillId="34" borderId="0" xfId="0" applyFont="1" applyFill="1" applyAlignment="1">
      <alignment/>
    </xf>
    <xf numFmtId="0" fontId="8" fillId="34" borderId="0" xfId="0" applyFont="1" applyFill="1" applyAlignment="1">
      <alignment horizontal="justify" vertical="top" wrapText="1"/>
    </xf>
    <xf numFmtId="206" fontId="63" fillId="34" borderId="0" xfId="0" applyNumberFormat="1" applyFont="1" applyFill="1" applyAlignment="1">
      <alignment/>
    </xf>
    <xf numFmtId="206" fontId="63" fillId="0" borderId="0" xfId="0" applyNumberFormat="1" applyFont="1" applyFill="1" applyBorder="1" applyAlignment="1">
      <alignment/>
    </xf>
    <xf numFmtId="206" fontId="63" fillId="0" borderId="0" xfId="0" applyNumberFormat="1" applyFont="1" applyFill="1" applyAlignment="1">
      <alignment/>
    </xf>
    <xf numFmtId="0" fontId="63" fillId="0" borderId="0" xfId="0" applyFont="1" applyFill="1" applyAlignment="1">
      <alignment/>
    </xf>
    <xf numFmtId="0" fontId="64" fillId="0" borderId="0" xfId="0" applyFont="1" applyFill="1" applyAlignment="1">
      <alignment/>
    </xf>
    <xf numFmtId="0" fontId="63" fillId="0" borderId="0" xfId="0" applyFont="1" applyFill="1" applyAlignment="1">
      <alignment wrapText="1"/>
    </xf>
    <xf numFmtId="0" fontId="63" fillId="0" borderId="0" xfId="0" applyFont="1" applyFill="1" applyAlignment="1">
      <alignment vertical="top"/>
    </xf>
    <xf numFmtId="187" fontId="63" fillId="0" borderId="0" xfId="0" applyNumberFormat="1" applyFont="1" applyFill="1" applyAlignment="1">
      <alignment/>
    </xf>
    <xf numFmtId="0" fontId="64" fillId="0" borderId="0" xfId="0" applyFont="1" applyFill="1" applyAlignment="1">
      <alignment horizontal="justify" vertical="top" wrapText="1"/>
    </xf>
    <xf numFmtId="0" fontId="63" fillId="0" borderId="0" xfId="0" applyFont="1" applyFill="1" applyAlignment="1">
      <alignment horizontal="justify" vertical="top" wrapText="1"/>
    </xf>
    <xf numFmtId="187" fontId="64" fillId="0" borderId="0" xfId="42" applyNumberFormat="1" applyFont="1" applyFill="1" applyAlignment="1">
      <alignment/>
    </xf>
    <xf numFmtId="187" fontId="64" fillId="0" borderId="0" xfId="42" applyNumberFormat="1" applyFont="1" applyFill="1" applyBorder="1" applyAlignment="1">
      <alignment vertical="center"/>
    </xf>
    <xf numFmtId="0" fontId="4" fillId="0" borderId="0" xfId="0" applyFont="1" applyFill="1" applyAlignment="1" applyProtection="1">
      <alignment vertical="center" wrapText="1"/>
      <protection locked="0"/>
    </xf>
    <xf numFmtId="0" fontId="4" fillId="0" borderId="0" xfId="0" applyFont="1" applyFill="1" applyAlignment="1">
      <alignment vertical="center" wrapText="1"/>
    </xf>
    <xf numFmtId="0" fontId="4" fillId="0" borderId="0" xfId="0" applyFont="1" applyFill="1" applyAlignment="1" applyProtection="1">
      <alignment vertical="top" wrapText="1"/>
      <protection locked="0"/>
    </xf>
    <xf numFmtId="0" fontId="4" fillId="0" borderId="0" xfId="0" applyFont="1" applyFill="1" applyAlignment="1" applyProtection="1">
      <alignment horizontal="left" vertical="center" wrapText="1"/>
      <protection locked="0"/>
    </xf>
    <xf numFmtId="0" fontId="4" fillId="0" borderId="0" xfId="0" applyFont="1" applyFill="1" applyAlignment="1">
      <alignment vertical="top"/>
    </xf>
    <xf numFmtId="0" fontId="4" fillId="0" borderId="0" xfId="0" applyFont="1" applyFill="1" applyAlignment="1">
      <alignment horizontal="justify" vertical="top" wrapText="1"/>
    </xf>
    <xf numFmtId="0" fontId="5" fillId="0" borderId="0" xfId="0" applyFont="1" applyFill="1" applyAlignment="1" applyProtection="1">
      <alignment vertical="center" wrapText="1"/>
      <protection locked="0"/>
    </xf>
    <xf numFmtId="0" fontId="6" fillId="0" borderId="0" xfId="0" applyFont="1" applyFill="1" applyAlignment="1">
      <alignment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center" vertical="top" wrapText="1"/>
    </xf>
    <xf numFmtId="0" fontId="3" fillId="0" borderId="0" xfId="0" applyFont="1" applyFill="1" applyAlignment="1">
      <alignment horizontal="center" wrapText="1"/>
    </xf>
    <xf numFmtId="0" fontId="8" fillId="0" borderId="0" xfId="0" applyFont="1" applyFill="1" applyAlignment="1">
      <alignment horizontal="center" wrapText="1"/>
    </xf>
    <xf numFmtId="0" fontId="5" fillId="0" borderId="0" xfId="0" applyFont="1" applyFill="1" applyAlignment="1">
      <alignment vertical="center"/>
    </xf>
    <xf numFmtId="0" fontId="5" fillId="0" borderId="0" xfId="0" applyFont="1" applyFill="1" applyAlignment="1">
      <alignment horizontal="center"/>
    </xf>
    <xf numFmtId="0" fontId="5" fillId="0" borderId="0" xfId="0" applyFont="1" applyFill="1" applyAlignment="1" applyProtection="1">
      <alignment vertical="top" wrapText="1"/>
      <protection locked="0"/>
    </xf>
    <xf numFmtId="0" fontId="4" fillId="0" borderId="0" xfId="0" applyFont="1" applyFill="1" applyAlignment="1">
      <alignment vertical="top" wrapText="1"/>
    </xf>
    <xf numFmtId="0" fontId="5" fillId="0" borderId="0" xfId="0" applyFont="1" applyFill="1" applyAlignment="1" applyProtection="1">
      <alignment horizontal="justify" vertical="center" wrapText="1"/>
      <protection locked="0"/>
    </xf>
    <xf numFmtId="0" fontId="5" fillId="0" borderId="0" xfId="0" applyFont="1" applyFill="1" applyAlignment="1" applyProtection="1">
      <alignment horizontal="left" vertical="center" wrapText="1"/>
      <protection locked="0"/>
    </xf>
    <xf numFmtId="0" fontId="4" fillId="0" borderId="0" xfId="0" applyFont="1" applyFill="1" applyAlignment="1">
      <alignment horizontal="justify" vertical="center" wrapText="1"/>
    </xf>
    <xf numFmtId="0" fontId="5" fillId="0" borderId="0" xfId="0" applyFont="1" applyFill="1" applyAlignment="1">
      <alignment horizontal="justify" vertical="top" wrapText="1"/>
    </xf>
    <xf numFmtId="0" fontId="0" fillId="0" borderId="0" xfId="0" applyAlignment="1">
      <alignment wrapText="1"/>
    </xf>
    <xf numFmtId="0" fontId="4" fillId="0" borderId="0" xfId="0" applyFont="1" applyFill="1" applyAlignment="1">
      <alignment wrapText="1"/>
    </xf>
    <xf numFmtId="0" fontId="0" fillId="0" borderId="0" xfId="0" applyFill="1" applyAlignment="1">
      <alignment wrapText="1"/>
    </xf>
    <xf numFmtId="0" fontId="5" fillId="0" borderId="0" xfId="0" applyFont="1" applyFill="1" applyAlignment="1">
      <alignment horizontal="justify" vertical="top"/>
    </xf>
    <xf numFmtId="0" fontId="7" fillId="0" borderId="0" xfId="0" applyFont="1" applyFill="1" applyAlignment="1">
      <alignment horizontal="justify" vertical="top"/>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0" fillId="0" borderId="0" xfId="0" applyFill="1" applyAlignment="1">
      <alignment horizontal="justify" vertical="top" wrapText="1"/>
    </xf>
    <xf numFmtId="0" fontId="5" fillId="0" borderId="0" xfId="0" applyFont="1" applyFill="1" applyAlignment="1">
      <alignment vertical="center" wrapText="1"/>
    </xf>
    <xf numFmtId="0" fontId="5" fillId="0" borderId="0" xfId="0" applyFont="1" applyFill="1" applyBorder="1" applyAlignment="1">
      <alignment horizontal="center"/>
    </xf>
    <xf numFmtId="0" fontId="5" fillId="0" borderId="0" xfId="0" applyFont="1" applyFill="1" applyAlignment="1">
      <alignment wrapText="1"/>
    </xf>
    <xf numFmtId="0" fontId="4" fillId="0" borderId="0" xfId="0" applyNumberFormat="1" applyFont="1" applyFill="1" applyAlignment="1">
      <alignment horizontal="justify" vertical="center" wrapText="1"/>
    </xf>
    <xf numFmtId="0" fontId="6" fillId="0" borderId="0" xfId="0" applyNumberFormat="1" applyFont="1" applyFill="1" applyAlignment="1">
      <alignment horizontal="justify" vertical="center" wrapText="1"/>
    </xf>
    <xf numFmtId="206" fontId="5" fillId="0" borderId="0" xfId="0" applyNumberFormat="1" applyFont="1" applyFill="1" applyBorder="1" applyAlignment="1">
      <alignment horizontal="center" wrapText="1"/>
    </xf>
    <xf numFmtId="206" fontId="5" fillId="0" borderId="13" xfId="0" applyNumberFormat="1" applyFont="1" applyFill="1" applyBorder="1" applyAlignment="1">
      <alignment horizontal="center" vertical="top" wrapText="1"/>
    </xf>
    <xf numFmtId="0" fontId="0" fillId="0" borderId="13" xfId="0" applyBorder="1" applyAlignment="1">
      <alignment horizontal="center" vertical="top" wrapText="1"/>
    </xf>
    <xf numFmtId="0" fontId="0" fillId="0" borderId="13" xfId="0" applyBorder="1" applyAlignment="1">
      <alignment vertical="top" wrapText="1"/>
    </xf>
    <xf numFmtId="0" fontId="5" fillId="0" borderId="13" xfId="0" applyFont="1" applyFill="1" applyBorder="1" applyAlignment="1">
      <alignment horizontal="center" wrapText="1"/>
    </xf>
    <xf numFmtId="0" fontId="0" fillId="0" borderId="13" xfId="0" applyFill="1" applyBorder="1" applyAlignment="1">
      <alignment horizontal="center" wrapText="1"/>
    </xf>
    <xf numFmtId="0" fontId="4" fillId="34" borderId="0" xfId="0" applyFont="1" applyFill="1" applyAlignment="1">
      <alignment horizontal="justify" vertical="top" wrapText="1"/>
    </xf>
    <xf numFmtId="0" fontId="4" fillId="0" borderId="0" xfId="0" applyFont="1" applyFill="1" applyAlignment="1">
      <alignment horizontal="justify" wrapText="1"/>
    </xf>
    <xf numFmtId="0" fontId="4" fillId="0" borderId="0" xfId="0" applyFont="1" applyFill="1" applyAlignment="1">
      <alignment horizontal="justify" vertical="top"/>
    </xf>
    <xf numFmtId="0" fontId="5" fillId="0" borderId="0" xfId="0" applyFont="1" applyFill="1" applyAlignment="1">
      <alignment horizontal="left" vertical="top" wrapText="1"/>
    </xf>
    <xf numFmtId="0" fontId="5" fillId="0" borderId="0" xfId="0" applyFont="1" applyFill="1" applyAlignment="1">
      <alignment/>
    </xf>
    <xf numFmtId="0" fontId="5" fillId="0" borderId="0" xfId="0" applyFont="1" applyFill="1" applyAlignment="1">
      <alignment horizontal="center" wrapText="1"/>
    </xf>
    <xf numFmtId="0" fontId="0" fillId="0" borderId="0" xfId="0" applyAlignment="1">
      <alignment horizontal="justify" vertical="top" wrapText="1"/>
    </xf>
    <xf numFmtId="0" fontId="4" fillId="34" borderId="0" xfId="0" applyFont="1" applyFill="1" applyAlignment="1">
      <alignment horizontal="justify" vertical="top"/>
    </xf>
    <xf numFmtId="0" fontId="0" fillId="0" borderId="0" xfId="0" applyAlignment="1">
      <alignment vertical="top" wrapText="1"/>
    </xf>
    <xf numFmtId="0" fontId="22" fillId="0" borderId="0" xfId="0" applyFont="1" applyFill="1" applyAlignment="1">
      <alignment vertical="top" wrapText="1"/>
    </xf>
    <xf numFmtId="0" fontId="22" fillId="0" borderId="0" xfId="0" applyFont="1" applyAlignment="1">
      <alignment vertical="top" wrapText="1"/>
    </xf>
    <xf numFmtId="0" fontId="23" fillId="0" borderId="0" xfId="0" applyFont="1" applyAlignment="1">
      <alignment vertical="top" wrapText="1"/>
    </xf>
    <xf numFmtId="0" fontId="5" fillId="33" borderId="0" xfId="0" applyFont="1" applyFill="1" applyAlignment="1">
      <alignment horizontal="justify" vertical="top" wrapText="1"/>
    </xf>
    <xf numFmtId="0" fontId="21" fillId="33" borderId="0" xfId="0" applyFont="1" applyFill="1" applyAlignment="1">
      <alignment horizontal="justify" vertical="top" wrapText="1"/>
    </xf>
    <xf numFmtId="0" fontId="0" fillId="33" borderId="0" xfId="0" applyFill="1" applyAlignment="1">
      <alignment horizontal="justify" vertical="top" wrapText="1"/>
    </xf>
    <xf numFmtId="0" fontId="22" fillId="33" borderId="0" xfId="0" applyFont="1" applyFill="1" applyAlignment="1">
      <alignment horizontal="justify" wrapText="1"/>
    </xf>
    <xf numFmtId="0" fontId="4" fillId="33" borderId="0" xfId="0" applyFont="1" applyFill="1" applyAlignment="1">
      <alignment wrapText="1"/>
    </xf>
    <xf numFmtId="0" fontId="4" fillId="33" borderId="0" xfId="0" applyFont="1" applyFill="1" applyAlignment="1">
      <alignment horizontal="justify" vertical="center" wrapText="1"/>
    </xf>
    <xf numFmtId="0" fontId="0" fillId="33" borderId="0" xfId="0" applyFont="1" applyFill="1" applyAlignment="1">
      <alignment horizontal="justify" vertical="center" wrapText="1"/>
    </xf>
    <xf numFmtId="0" fontId="4" fillId="33" borderId="0" xfId="0" applyFont="1" applyFill="1" applyAlignment="1">
      <alignment horizontal="justify" wrapText="1"/>
    </xf>
    <xf numFmtId="0" fontId="0" fillId="33" borderId="0" xfId="0" applyFill="1" applyAlignment="1">
      <alignment horizontal="justify" wrapText="1"/>
    </xf>
    <xf numFmtId="0" fontId="4" fillId="33" borderId="0" xfId="0" applyFont="1" applyFill="1" applyAlignment="1" quotePrefix="1">
      <alignment horizontal="justify" vertical="center" wrapText="1"/>
    </xf>
    <xf numFmtId="0" fontId="22" fillId="0" borderId="0" xfId="0" applyFont="1" applyAlignment="1">
      <alignment horizontal="justify" vertical="top" wrapText="1"/>
    </xf>
    <xf numFmtId="0" fontId="23" fillId="0" borderId="0" xfId="0" applyFont="1" applyAlignment="1">
      <alignment horizontal="justify" vertical="top" wrapText="1"/>
    </xf>
    <xf numFmtId="0" fontId="22" fillId="33" borderId="0" xfId="0" applyFont="1" applyFill="1" applyAlignment="1">
      <alignment horizontal="justify" vertical="center" wrapText="1"/>
    </xf>
    <xf numFmtId="0" fontId="22" fillId="33" borderId="0" xfId="0" applyFont="1" applyFill="1" applyAlignment="1">
      <alignment wrapText="1"/>
    </xf>
    <xf numFmtId="0" fontId="23" fillId="0" borderId="0" xfId="0" applyFont="1" applyAlignment="1">
      <alignment wrapText="1"/>
    </xf>
    <xf numFmtId="0" fontId="4"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26" fillId="33" borderId="0" xfId="0" applyFont="1" applyFill="1" applyAlignment="1">
      <alignment wrapText="1"/>
    </xf>
    <xf numFmtId="0" fontId="4" fillId="0" borderId="0" xfId="0" applyFont="1" applyFill="1" applyBorder="1" applyAlignment="1">
      <alignment horizontal="left" vertical="top" wrapText="1" indent="1"/>
    </xf>
    <xf numFmtId="0" fontId="3" fillId="0" borderId="0" xfId="0" applyFont="1" applyFill="1" applyAlignment="1">
      <alignment wrapText="1"/>
    </xf>
    <xf numFmtId="0" fontId="4" fillId="0" borderId="0" xfId="0" applyFont="1" applyFill="1" applyAlignment="1">
      <alignment/>
    </xf>
    <xf numFmtId="0" fontId="4" fillId="32" borderId="0" xfId="0" applyFont="1" applyFill="1" applyAlignment="1">
      <alignment horizontal="justify" vertical="top" wrapText="1"/>
    </xf>
    <xf numFmtId="0" fontId="4" fillId="32" borderId="0" xfId="0" applyFont="1" applyFill="1" applyAlignment="1">
      <alignment horizontal="justify" vertical="top"/>
    </xf>
    <xf numFmtId="0" fontId="0" fillId="34" borderId="0" xfId="0" applyFill="1" applyAlignment="1">
      <alignment horizontal="justify" vertical="top"/>
    </xf>
    <xf numFmtId="187" fontId="5" fillId="0" borderId="0" xfId="42" applyNumberFormat="1" applyFont="1" applyFill="1" applyAlignment="1">
      <alignment horizontal="center"/>
    </xf>
    <xf numFmtId="0" fontId="4" fillId="34" borderId="0" xfId="0" applyFont="1" applyFill="1" applyAlignment="1">
      <alignment wrapText="1"/>
    </xf>
    <xf numFmtId="0" fontId="0" fillId="34" borderId="0" xfId="0" applyFill="1" applyAlignment="1">
      <alignment wrapText="1"/>
    </xf>
    <xf numFmtId="0" fontId="5" fillId="0" borderId="0" xfId="0" applyFont="1" applyFill="1" applyBorder="1" applyAlignment="1">
      <alignment horizontal="center" wrapText="1"/>
    </xf>
    <xf numFmtId="0" fontId="4" fillId="0" borderId="0" xfId="0" applyFont="1" applyFill="1" applyBorder="1" applyAlignment="1">
      <alignment wrapText="1"/>
    </xf>
    <xf numFmtId="0" fontId="4" fillId="0" borderId="0" xfId="0" applyFont="1" applyFill="1" applyBorder="1" applyAlignment="1">
      <alignment horizontal="center" wrapText="1"/>
    </xf>
    <xf numFmtId="0" fontId="4" fillId="34" borderId="0" xfId="0" applyFont="1" applyFill="1" applyAlignment="1">
      <alignment horizontal="justify" wrapText="1"/>
    </xf>
    <xf numFmtId="0" fontId="4" fillId="33" borderId="0" xfId="0" applyFont="1" applyFill="1" applyAlignment="1">
      <alignment vertical="center" wrapText="1"/>
    </xf>
    <xf numFmtId="0" fontId="0" fillId="33" borderId="0" xfId="0" applyFill="1" applyAlignment="1">
      <alignment vertical="center" wrapText="1"/>
    </xf>
    <xf numFmtId="0" fontId="4" fillId="0" borderId="0" xfId="0"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466725</xdr:colOff>
      <xdr:row>10</xdr:row>
      <xdr:rowOff>123825</xdr:rowOff>
    </xdr:from>
    <xdr:to>
      <xdr:col>11</xdr:col>
      <xdr:colOff>904875</xdr:colOff>
      <xdr:row>10</xdr:row>
      <xdr:rowOff>123825</xdr:rowOff>
    </xdr:to>
    <xdr:sp>
      <xdr:nvSpPr>
        <xdr:cNvPr id="1" name="Line 2"/>
        <xdr:cNvSpPr>
          <a:spLocks/>
        </xdr:cNvSpPr>
      </xdr:nvSpPr>
      <xdr:spPr>
        <a:xfrm flipV="1">
          <a:off x="6153150" y="22574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476250</xdr:colOff>
      <xdr:row>21</xdr:row>
      <xdr:rowOff>161925</xdr:rowOff>
    </xdr:from>
    <xdr:to>
      <xdr:col>24</xdr:col>
      <xdr:colOff>304800</xdr:colOff>
      <xdr:row>21</xdr:row>
      <xdr:rowOff>161925</xdr:rowOff>
    </xdr:to>
    <xdr:sp>
      <xdr:nvSpPr>
        <xdr:cNvPr id="2" name="Line 2"/>
        <xdr:cNvSpPr>
          <a:spLocks/>
        </xdr:cNvSpPr>
      </xdr:nvSpPr>
      <xdr:spPr>
        <a:xfrm flipV="1">
          <a:off x="14001750" y="43910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10</xdr:row>
      <xdr:rowOff>104775</xdr:rowOff>
    </xdr:from>
    <xdr:to>
      <xdr:col>9</xdr:col>
      <xdr:colOff>533400</xdr:colOff>
      <xdr:row>10</xdr:row>
      <xdr:rowOff>104775</xdr:rowOff>
    </xdr:to>
    <xdr:sp>
      <xdr:nvSpPr>
        <xdr:cNvPr id="3" name="Line 6"/>
        <xdr:cNvSpPr>
          <a:spLocks/>
        </xdr:cNvSpPr>
      </xdr:nvSpPr>
      <xdr:spPr>
        <a:xfrm flipH="1">
          <a:off x="4543425" y="22383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8</xdr:row>
      <xdr:rowOff>0</xdr:rowOff>
    </xdr:from>
    <xdr:to>
      <xdr:col>2</xdr:col>
      <xdr:colOff>28575</xdr:colOff>
      <xdr:row>8</xdr:row>
      <xdr:rowOff>0</xdr:rowOff>
    </xdr:to>
    <xdr:sp>
      <xdr:nvSpPr>
        <xdr:cNvPr id="1" name="Line 2"/>
        <xdr:cNvSpPr>
          <a:spLocks/>
        </xdr:cNvSpPr>
      </xdr:nvSpPr>
      <xdr:spPr>
        <a:xfrm flipV="1">
          <a:off x="3362325" y="15430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8</xdr:row>
      <xdr:rowOff>0</xdr:rowOff>
    </xdr:from>
    <xdr:to>
      <xdr:col>1</xdr:col>
      <xdr:colOff>600075</xdr:colOff>
      <xdr:row>8</xdr:row>
      <xdr:rowOff>0</xdr:rowOff>
    </xdr:to>
    <xdr:sp>
      <xdr:nvSpPr>
        <xdr:cNvPr id="2" name="Line 6"/>
        <xdr:cNvSpPr>
          <a:spLocks/>
        </xdr:cNvSpPr>
      </xdr:nvSpPr>
      <xdr:spPr>
        <a:xfrm flipH="1">
          <a:off x="2266950" y="1543050"/>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8</xdr:row>
      <xdr:rowOff>0</xdr:rowOff>
    </xdr:from>
    <xdr:to>
      <xdr:col>4</xdr:col>
      <xdr:colOff>28575</xdr:colOff>
      <xdr:row>8</xdr:row>
      <xdr:rowOff>0</xdr:rowOff>
    </xdr:to>
    <xdr:sp>
      <xdr:nvSpPr>
        <xdr:cNvPr id="3" name="Line 7"/>
        <xdr:cNvSpPr>
          <a:spLocks/>
        </xdr:cNvSpPr>
      </xdr:nvSpPr>
      <xdr:spPr>
        <a:xfrm flipV="1">
          <a:off x="4619625" y="15430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8</xdr:row>
      <xdr:rowOff>0</xdr:rowOff>
    </xdr:from>
    <xdr:to>
      <xdr:col>3</xdr:col>
      <xdr:colOff>600075</xdr:colOff>
      <xdr:row>8</xdr:row>
      <xdr:rowOff>0</xdr:rowOff>
    </xdr:to>
    <xdr:sp>
      <xdr:nvSpPr>
        <xdr:cNvPr id="4" name="Line 8"/>
        <xdr:cNvSpPr>
          <a:spLocks/>
        </xdr:cNvSpPr>
      </xdr:nvSpPr>
      <xdr:spPr>
        <a:xfrm flipH="1">
          <a:off x="402907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590550</xdr:colOff>
      <xdr:row>8</xdr:row>
      <xdr:rowOff>0</xdr:rowOff>
    </xdr:from>
    <xdr:to>
      <xdr:col>9</xdr:col>
      <xdr:colOff>28575</xdr:colOff>
      <xdr:row>8</xdr:row>
      <xdr:rowOff>0</xdr:rowOff>
    </xdr:to>
    <xdr:sp>
      <xdr:nvSpPr>
        <xdr:cNvPr id="5" name="Line 9"/>
        <xdr:cNvSpPr>
          <a:spLocks/>
        </xdr:cNvSpPr>
      </xdr:nvSpPr>
      <xdr:spPr>
        <a:xfrm flipV="1">
          <a:off x="6943725" y="154305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8</xdr:row>
      <xdr:rowOff>0</xdr:rowOff>
    </xdr:from>
    <xdr:to>
      <xdr:col>8</xdr:col>
      <xdr:colOff>619125</xdr:colOff>
      <xdr:row>8</xdr:row>
      <xdr:rowOff>0</xdr:rowOff>
    </xdr:to>
    <xdr:sp>
      <xdr:nvSpPr>
        <xdr:cNvPr id="6" name="Line 10"/>
        <xdr:cNvSpPr>
          <a:spLocks/>
        </xdr:cNvSpPr>
      </xdr:nvSpPr>
      <xdr:spPr>
        <a:xfrm flipH="1" flipV="1">
          <a:off x="6362700" y="1543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590550</xdr:colOff>
      <xdr:row>8</xdr:row>
      <xdr:rowOff>0</xdr:rowOff>
    </xdr:from>
    <xdr:to>
      <xdr:col>12</xdr:col>
      <xdr:colOff>28575</xdr:colOff>
      <xdr:row>8</xdr:row>
      <xdr:rowOff>0</xdr:rowOff>
    </xdr:to>
    <xdr:sp>
      <xdr:nvSpPr>
        <xdr:cNvPr id="7" name="Line 11"/>
        <xdr:cNvSpPr>
          <a:spLocks/>
        </xdr:cNvSpPr>
      </xdr:nvSpPr>
      <xdr:spPr>
        <a:xfrm flipV="1">
          <a:off x="8201025" y="15430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152400</xdr:colOff>
      <xdr:row>8</xdr:row>
      <xdr:rowOff>0</xdr:rowOff>
    </xdr:from>
    <xdr:to>
      <xdr:col>11</xdr:col>
      <xdr:colOff>600075</xdr:colOff>
      <xdr:row>8</xdr:row>
      <xdr:rowOff>0</xdr:rowOff>
    </xdr:to>
    <xdr:sp>
      <xdr:nvSpPr>
        <xdr:cNvPr id="8" name="Line 12"/>
        <xdr:cNvSpPr>
          <a:spLocks/>
        </xdr:cNvSpPr>
      </xdr:nvSpPr>
      <xdr:spPr>
        <a:xfrm flipH="1">
          <a:off x="7458075" y="1543050"/>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590550</xdr:colOff>
      <xdr:row>8</xdr:row>
      <xdr:rowOff>0</xdr:rowOff>
    </xdr:from>
    <xdr:to>
      <xdr:col>14</xdr:col>
      <xdr:colOff>28575</xdr:colOff>
      <xdr:row>8</xdr:row>
      <xdr:rowOff>0</xdr:rowOff>
    </xdr:to>
    <xdr:sp>
      <xdr:nvSpPr>
        <xdr:cNvPr id="9" name="Line 13"/>
        <xdr:cNvSpPr>
          <a:spLocks/>
        </xdr:cNvSpPr>
      </xdr:nvSpPr>
      <xdr:spPr>
        <a:xfrm flipV="1">
          <a:off x="9286875" y="15430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8</xdr:row>
      <xdr:rowOff>0</xdr:rowOff>
    </xdr:from>
    <xdr:to>
      <xdr:col>13</xdr:col>
      <xdr:colOff>600075</xdr:colOff>
      <xdr:row>8</xdr:row>
      <xdr:rowOff>0</xdr:rowOff>
    </xdr:to>
    <xdr:sp>
      <xdr:nvSpPr>
        <xdr:cNvPr id="10" name="Line 14"/>
        <xdr:cNvSpPr>
          <a:spLocks/>
        </xdr:cNvSpPr>
      </xdr:nvSpPr>
      <xdr:spPr>
        <a:xfrm flipH="1">
          <a:off x="869632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590550</xdr:colOff>
      <xdr:row>8</xdr:row>
      <xdr:rowOff>0</xdr:rowOff>
    </xdr:from>
    <xdr:to>
      <xdr:col>16</xdr:col>
      <xdr:colOff>28575</xdr:colOff>
      <xdr:row>8</xdr:row>
      <xdr:rowOff>0</xdr:rowOff>
    </xdr:to>
    <xdr:sp>
      <xdr:nvSpPr>
        <xdr:cNvPr id="11" name="Line 15"/>
        <xdr:cNvSpPr>
          <a:spLocks/>
        </xdr:cNvSpPr>
      </xdr:nvSpPr>
      <xdr:spPr>
        <a:xfrm flipV="1">
          <a:off x="10353675" y="15430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8</xdr:row>
      <xdr:rowOff>0</xdr:rowOff>
    </xdr:from>
    <xdr:to>
      <xdr:col>15</xdr:col>
      <xdr:colOff>600075</xdr:colOff>
      <xdr:row>8</xdr:row>
      <xdr:rowOff>0</xdr:rowOff>
    </xdr:to>
    <xdr:sp>
      <xdr:nvSpPr>
        <xdr:cNvPr id="12" name="Line 16"/>
        <xdr:cNvSpPr>
          <a:spLocks/>
        </xdr:cNvSpPr>
      </xdr:nvSpPr>
      <xdr:spPr>
        <a:xfrm flipH="1">
          <a:off x="976312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590550</xdr:colOff>
      <xdr:row>8</xdr:row>
      <xdr:rowOff>0</xdr:rowOff>
    </xdr:from>
    <xdr:to>
      <xdr:col>18</xdr:col>
      <xdr:colOff>28575</xdr:colOff>
      <xdr:row>8</xdr:row>
      <xdr:rowOff>0</xdr:rowOff>
    </xdr:to>
    <xdr:sp>
      <xdr:nvSpPr>
        <xdr:cNvPr id="13" name="Line 17"/>
        <xdr:cNvSpPr>
          <a:spLocks/>
        </xdr:cNvSpPr>
      </xdr:nvSpPr>
      <xdr:spPr>
        <a:xfrm flipV="1">
          <a:off x="11668125" y="154305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8</xdr:row>
      <xdr:rowOff>0</xdr:rowOff>
    </xdr:from>
    <xdr:to>
      <xdr:col>17</xdr:col>
      <xdr:colOff>600075</xdr:colOff>
      <xdr:row>8</xdr:row>
      <xdr:rowOff>0</xdr:rowOff>
    </xdr:to>
    <xdr:sp>
      <xdr:nvSpPr>
        <xdr:cNvPr id="14" name="Line 18"/>
        <xdr:cNvSpPr>
          <a:spLocks/>
        </xdr:cNvSpPr>
      </xdr:nvSpPr>
      <xdr:spPr>
        <a:xfrm flipH="1">
          <a:off x="1107757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5</xdr:row>
      <xdr:rowOff>9525</xdr:rowOff>
    </xdr:from>
    <xdr:to>
      <xdr:col>8</xdr:col>
      <xdr:colOff>161925</xdr:colOff>
      <xdr:row>5</xdr:row>
      <xdr:rowOff>9525</xdr:rowOff>
    </xdr:to>
    <xdr:sp>
      <xdr:nvSpPr>
        <xdr:cNvPr id="15" name="Line 19"/>
        <xdr:cNvSpPr>
          <a:spLocks/>
        </xdr:cNvSpPr>
      </xdr:nvSpPr>
      <xdr:spPr>
        <a:xfrm flipH="1">
          <a:off x="2266950" y="962025"/>
          <a:ext cx="424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1057275</xdr:colOff>
      <xdr:row>5</xdr:row>
      <xdr:rowOff>9525</xdr:rowOff>
    </xdr:from>
    <xdr:to>
      <xdr:col>14</xdr:col>
      <xdr:colOff>9525</xdr:colOff>
      <xdr:row>5</xdr:row>
      <xdr:rowOff>9525</xdr:rowOff>
    </xdr:to>
    <xdr:sp>
      <xdr:nvSpPr>
        <xdr:cNvPr id="16" name="Line 20"/>
        <xdr:cNvSpPr>
          <a:spLocks/>
        </xdr:cNvSpPr>
      </xdr:nvSpPr>
      <xdr:spPr>
        <a:xfrm>
          <a:off x="5086350" y="962025"/>
          <a:ext cx="460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6</xdr:row>
      <xdr:rowOff>0</xdr:rowOff>
    </xdr:from>
    <xdr:to>
      <xdr:col>8</xdr:col>
      <xdr:colOff>952500</xdr:colOff>
      <xdr:row>6</xdr:row>
      <xdr:rowOff>0</xdr:rowOff>
    </xdr:to>
    <xdr:sp>
      <xdr:nvSpPr>
        <xdr:cNvPr id="17" name="Line 21"/>
        <xdr:cNvSpPr>
          <a:spLocks/>
        </xdr:cNvSpPr>
      </xdr:nvSpPr>
      <xdr:spPr>
        <a:xfrm>
          <a:off x="4752975" y="1162050"/>
          <a:ext cx="2552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6</xdr:row>
      <xdr:rowOff>0</xdr:rowOff>
    </xdr:from>
    <xdr:to>
      <xdr:col>3</xdr:col>
      <xdr:colOff>733425</xdr:colOff>
      <xdr:row>6</xdr:row>
      <xdr:rowOff>0</xdr:rowOff>
    </xdr:to>
    <xdr:sp>
      <xdr:nvSpPr>
        <xdr:cNvPr id="18" name="Line 22"/>
        <xdr:cNvSpPr>
          <a:spLocks/>
        </xdr:cNvSpPr>
      </xdr:nvSpPr>
      <xdr:spPr>
        <a:xfrm flipH="1">
          <a:off x="2266950" y="1162050"/>
          <a:ext cx="2495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466725</xdr:colOff>
      <xdr:row>6</xdr:row>
      <xdr:rowOff>9525</xdr:rowOff>
    </xdr:from>
    <xdr:to>
      <xdr:col>12</xdr:col>
      <xdr:colOff>28575</xdr:colOff>
      <xdr:row>6</xdr:row>
      <xdr:rowOff>9525</xdr:rowOff>
    </xdr:to>
    <xdr:sp>
      <xdr:nvSpPr>
        <xdr:cNvPr id="19" name="Line 23"/>
        <xdr:cNvSpPr>
          <a:spLocks/>
        </xdr:cNvSpPr>
      </xdr:nvSpPr>
      <xdr:spPr>
        <a:xfrm>
          <a:off x="8077200" y="11715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6</xdr:row>
      <xdr:rowOff>9525</xdr:rowOff>
    </xdr:from>
    <xdr:to>
      <xdr:col>11</xdr:col>
      <xdr:colOff>476250</xdr:colOff>
      <xdr:row>6</xdr:row>
      <xdr:rowOff>9525</xdr:rowOff>
    </xdr:to>
    <xdr:sp>
      <xdr:nvSpPr>
        <xdr:cNvPr id="20" name="Line 24"/>
        <xdr:cNvSpPr>
          <a:spLocks/>
        </xdr:cNvSpPr>
      </xdr:nvSpPr>
      <xdr:spPr>
        <a:xfrm flipH="1">
          <a:off x="7448550" y="1171575"/>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8</xdr:row>
      <xdr:rowOff>0</xdr:rowOff>
    </xdr:from>
    <xdr:to>
      <xdr:col>7</xdr:col>
      <xdr:colOff>28575</xdr:colOff>
      <xdr:row>8</xdr:row>
      <xdr:rowOff>0</xdr:rowOff>
    </xdr:to>
    <xdr:sp>
      <xdr:nvSpPr>
        <xdr:cNvPr id="21" name="Line 25"/>
        <xdr:cNvSpPr>
          <a:spLocks/>
        </xdr:cNvSpPr>
      </xdr:nvSpPr>
      <xdr:spPr>
        <a:xfrm flipV="1">
          <a:off x="5800725" y="154305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8</xdr:row>
      <xdr:rowOff>0</xdr:rowOff>
    </xdr:from>
    <xdr:to>
      <xdr:col>6</xdr:col>
      <xdr:colOff>619125</xdr:colOff>
      <xdr:row>8</xdr:row>
      <xdr:rowOff>0</xdr:rowOff>
    </xdr:to>
    <xdr:sp>
      <xdr:nvSpPr>
        <xdr:cNvPr id="22" name="Line 26"/>
        <xdr:cNvSpPr>
          <a:spLocks/>
        </xdr:cNvSpPr>
      </xdr:nvSpPr>
      <xdr:spPr>
        <a:xfrm flipH="1" flipV="1">
          <a:off x="5219700" y="1543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466725</xdr:colOff>
      <xdr:row>105</xdr:row>
      <xdr:rowOff>123825</xdr:rowOff>
    </xdr:from>
    <xdr:to>
      <xdr:col>14</xdr:col>
      <xdr:colOff>904875</xdr:colOff>
      <xdr:row>105</xdr:row>
      <xdr:rowOff>123825</xdr:rowOff>
    </xdr:to>
    <xdr:sp>
      <xdr:nvSpPr>
        <xdr:cNvPr id="1" name="Line 2"/>
        <xdr:cNvSpPr>
          <a:spLocks/>
        </xdr:cNvSpPr>
      </xdr:nvSpPr>
      <xdr:spPr>
        <a:xfrm flipV="1">
          <a:off x="7181850" y="219265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105</xdr:row>
      <xdr:rowOff>104775</xdr:rowOff>
    </xdr:from>
    <xdr:to>
      <xdr:col>12</xdr:col>
      <xdr:colOff>533400</xdr:colOff>
      <xdr:row>105</xdr:row>
      <xdr:rowOff>104775</xdr:rowOff>
    </xdr:to>
    <xdr:sp>
      <xdr:nvSpPr>
        <xdr:cNvPr id="2" name="Line 6"/>
        <xdr:cNvSpPr>
          <a:spLocks/>
        </xdr:cNvSpPr>
      </xdr:nvSpPr>
      <xdr:spPr>
        <a:xfrm flipH="1">
          <a:off x="5695950" y="2190750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trAnnouncement\2011\Workings\Q1\THP-Q1-2011vQ1-2010%20(B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ditComm (2)"/>
    </sheetNames>
    <sheetDataSet>
      <sheetData sheetId="0">
        <row r="88">
          <cell r="F88">
            <v>0.12783315142735216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81"/>
  <sheetViews>
    <sheetView showGridLines="0" view="pageBreakPreview" zoomScaleSheetLayoutView="100" zoomScalePageLayoutView="0" workbookViewId="0" topLeftCell="A28">
      <selection activeCell="O47" sqref="O47"/>
    </sheetView>
  </sheetViews>
  <sheetFormatPr defaultColWidth="9.140625" defaultRowHeight="15" customHeight="1"/>
  <cols>
    <col min="1" max="1" width="2.140625" style="18" customWidth="1"/>
    <col min="2" max="2" width="2.8515625" style="18" customWidth="1"/>
    <col min="3" max="3" width="3.28125" style="18" customWidth="1"/>
    <col min="4" max="4" width="29.140625" style="18" customWidth="1"/>
    <col min="5" max="5" width="0.9921875" style="18" customWidth="1"/>
    <col min="6" max="6" width="14.140625" style="18" customWidth="1"/>
    <col min="7" max="7" width="1.28515625" style="18" customWidth="1"/>
    <col min="8" max="8" width="14.140625" style="18" customWidth="1"/>
    <col min="9" max="9" width="1.28515625" style="18" customWidth="1"/>
    <col min="10" max="10" width="15.00390625" style="18" customWidth="1"/>
    <col min="11" max="11" width="0.9921875" style="18" customWidth="1"/>
    <col min="12" max="12" width="14.140625" style="18" customWidth="1"/>
    <col min="13" max="14" width="9.140625" style="18" customWidth="1"/>
    <col min="15" max="15" width="11.140625" style="18" customWidth="1"/>
    <col min="16" max="18" width="9.140625" style="18" customWidth="1"/>
    <col min="19" max="19" width="10.00390625" style="18" bestFit="1" customWidth="1"/>
    <col min="20" max="16384" width="9.140625" style="18" customWidth="1"/>
  </cols>
  <sheetData>
    <row r="1" spans="1:15" ht="18" customHeight="1">
      <c r="A1" s="271" t="s">
        <v>47</v>
      </c>
      <c r="B1" s="271"/>
      <c r="C1" s="271"/>
      <c r="D1" s="271"/>
      <c r="E1" s="271"/>
      <c r="F1" s="271"/>
      <c r="G1" s="271"/>
      <c r="H1" s="271"/>
      <c r="I1" s="271"/>
      <c r="J1" s="271"/>
      <c r="K1" s="271"/>
      <c r="L1" s="271"/>
      <c r="M1" s="75"/>
      <c r="N1" s="75"/>
      <c r="O1" s="75"/>
    </row>
    <row r="2" spans="1:15" ht="15" customHeight="1">
      <c r="A2" s="272" t="s">
        <v>1</v>
      </c>
      <c r="B2" s="272"/>
      <c r="C2" s="272"/>
      <c r="D2" s="272"/>
      <c r="E2" s="272"/>
      <c r="F2" s="272"/>
      <c r="G2" s="272"/>
      <c r="H2" s="272"/>
      <c r="I2" s="272"/>
      <c r="J2" s="272"/>
      <c r="K2" s="272"/>
      <c r="L2" s="272"/>
      <c r="M2" s="77"/>
      <c r="N2" s="77"/>
      <c r="O2" s="77"/>
    </row>
    <row r="3" spans="1:15" s="2" customFormat="1" ht="15" customHeight="1">
      <c r="A3" s="273" t="s">
        <v>48</v>
      </c>
      <c r="B3" s="273"/>
      <c r="C3" s="273"/>
      <c r="D3" s="273"/>
      <c r="E3" s="273"/>
      <c r="F3" s="273"/>
      <c r="G3" s="273"/>
      <c r="H3" s="273"/>
      <c r="I3" s="273"/>
      <c r="J3" s="273"/>
      <c r="K3" s="273"/>
      <c r="L3" s="273"/>
      <c r="M3" s="76"/>
      <c r="N3" s="76"/>
      <c r="O3" s="76"/>
    </row>
    <row r="4" s="2" customFormat="1" ht="15" customHeight="1"/>
    <row r="5" spans="1:12" s="2" customFormat="1" ht="15" customHeight="1">
      <c r="A5" s="274" t="s">
        <v>219</v>
      </c>
      <c r="B5" s="275"/>
      <c r="C5" s="275"/>
      <c r="D5" s="275"/>
      <c r="E5" s="275"/>
      <c r="F5" s="275"/>
      <c r="G5" s="275"/>
      <c r="H5" s="275"/>
      <c r="I5" s="275"/>
      <c r="J5" s="275"/>
      <c r="K5" s="275"/>
      <c r="L5" s="275"/>
    </row>
    <row r="6" s="2" customFormat="1" ht="15" customHeight="1">
      <c r="L6" s="3"/>
    </row>
    <row r="7" spans="1:12" s="21" customFormat="1" ht="30" customHeight="1">
      <c r="A7" s="289" t="s">
        <v>221</v>
      </c>
      <c r="B7" s="290"/>
      <c r="C7" s="290"/>
      <c r="D7" s="290"/>
      <c r="E7" s="290"/>
      <c r="F7" s="290"/>
      <c r="G7" s="290"/>
      <c r="H7" s="290"/>
      <c r="I7" s="290"/>
      <c r="J7" s="290"/>
      <c r="K7" s="290"/>
      <c r="L7" s="290"/>
    </row>
    <row r="8" spans="1:12" s="21" customFormat="1" ht="15" customHeight="1">
      <c r="A8" s="78"/>
      <c r="B8" s="79"/>
      <c r="C8" s="79"/>
      <c r="D8" s="79"/>
      <c r="E8" s="79"/>
      <c r="F8" s="79"/>
      <c r="G8" s="79"/>
      <c r="H8" s="79"/>
      <c r="I8" s="79"/>
      <c r="J8" s="79"/>
      <c r="K8" s="79"/>
      <c r="L8" s="79"/>
    </row>
    <row r="9" s="2" customFormat="1" ht="15" customHeight="1">
      <c r="A9" s="3" t="s">
        <v>228</v>
      </c>
    </row>
    <row r="10" s="2" customFormat="1" ht="15" customHeight="1"/>
    <row r="11" spans="7:12" s="2" customFormat="1" ht="15" customHeight="1">
      <c r="G11" s="6"/>
      <c r="H11" s="6"/>
      <c r="I11" s="6"/>
      <c r="J11" s="277" t="s">
        <v>141</v>
      </c>
      <c r="K11" s="277"/>
      <c r="L11" s="277"/>
    </row>
    <row r="12" spans="6:12" s="2" customFormat="1" ht="15" customHeight="1">
      <c r="F12" s="293"/>
      <c r="G12" s="293"/>
      <c r="H12" s="293"/>
      <c r="J12" s="277" t="s">
        <v>182</v>
      </c>
      <c r="K12" s="277"/>
      <c r="L12" s="277"/>
    </row>
    <row r="13" spans="6:12" s="2" customFormat="1" ht="15" customHeight="1">
      <c r="F13" s="17"/>
      <c r="G13" s="132"/>
      <c r="H13" s="132"/>
      <c r="J13" s="6" t="s">
        <v>15</v>
      </c>
      <c r="K13" s="6"/>
      <c r="L13" s="6" t="s">
        <v>17</v>
      </c>
    </row>
    <row r="14" spans="6:12" s="2" customFormat="1" ht="15" customHeight="1">
      <c r="F14" s="17"/>
      <c r="G14" s="132"/>
      <c r="H14" s="132"/>
      <c r="J14" s="6" t="s">
        <v>16</v>
      </c>
      <c r="K14" s="6"/>
      <c r="L14" s="6" t="s">
        <v>16</v>
      </c>
    </row>
    <row r="15" spans="6:12" s="2" customFormat="1" ht="15" customHeight="1">
      <c r="F15" s="174"/>
      <c r="G15" s="175"/>
      <c r="H15" s="175"/>
      <c r="I15" s="7"/>
      <c r="J15" s="137" t="s">
        <v>220</v>
      </c>
      <c r="K15" s="69"/>
      <c r="L15" s="137" t="s">
        <v>172</v>
      </c>
    </row>
    <row r="16" spans="6:15" s="2" customFormat="1" ht="15" customHeight="1">
      <c r="F16" s="17"/>
      <c r="G16" s="17"/>
      <c r="H16" s="17"/>
      <c r="I16" s="6"/>
      <c r="J16" s="6" t="s">
        <v>3</v>
      </c>
      <c r="K16" s="6"/>
      <c r="L16" s="6" t="s">
        <v>3</v>
      </c>
      <c r="O16" s="3"/>
    </row>
    <row r="17" spans="6:12" s="2" customFormat="1" ht="15" customHeight="1">
      <c r="F17" s="17"/>
      <c r="G17" s="17"/>
      <c r="H17" s="21"/>
      <c r="I17" s="6"/>
      <c r="J17" s="6"/>
      <c r="K17" s="7"/>
      <c r="L17" s="6"/>
    </row>
    <row r="18" spans="1:19" s="2" customFormat="1" ht="15" customHeight="1">
      <c r="A18" s="278" t="s">
        <v>12</v>
      </c>
      <c r="B18" s="278"/>
      <c r="C18" s="278"/>
      <c r="D18" s="278"/>
      <c r="E18" s="36"/>
      <c r="F18" s="58"/>
      <c r="G18" s="58"/>
      <c r="H18" s="58"/>
      <c r="I18" s="58"/>
      <c r="J18" s="58">
        <v>75055</v>
      </c>
      <c r="K18" s="58"/>
      <c r="L18" s="58">
        <v>77215</v>
      </c>
      <c r="R18" s="21"/>
      <c r="S18" s="141"/>
    </row>
    <row r="19" spans="1:19" s="2" customFormat="1" ht="15" customHeight="1">
      <c r="A19" s="265" t="s">
        <v>60</v>
      </c>
      <c r="B19" s="265"/>
      <c r="C19" s="265"/>
      <c r="D19" s="265"/>
      <c r="E19" s="36"/>
      <c r="F19" s="58"/>
      <c r="G19" s="58"/>
      <c r="H19" s="58"/>
      <c r="I19" s="58"/>
      <c r="J19" s="58">
        <v>-37927</v>
      </c>
      <c r="K19" s="58"/>
      <c r="L19" s="58">
        <v>-44971</v>
      </c>
      <c r="R19" s="21"/>
      <c r="S19" s="141"/>
    </row>
    <row r="20" spans="1:19" s="2" customFormat="1" ht="15" customHeight="1">
      <c r="A20" s="80"/>
      <c r="B20" s="80"/>
      <c r="C20" s="80"/>
      <c r="D20" s="80"/>
      <c r="E20" s="36"/>
      <c r="F20" s="58"/>
      <c r="G20" s="58"/>
      <c r="H20" s="58"/>
      <c r="I20" s="58"/>
      <c r="J20" s="81"/>
      <c r="K20" s="58"/>
      <c r="L20" s="81"/>
      <c r="R20" s="21"/>
      <c r="S20" s="141"/>
    </row>
    <row r="21" spans="1:19" s="2" customFormat="1" ht="15" customHeight="1">
      <c r="A21" s="292" t="s">
        <v>61</v>
      </c>
      <c r="B21" s="292"/>
      <c r="C21" s="292"/>
      <c r="D21" s="292"/>
      <c r="F21" s="58"/>
      <c r="G21" s="58"/>
      <c r="H21" s="58"/>
      <c r="I21" s="58"/>
      <c r="J21" s="58">
        <f>J18+J19</f>
        <v>37128</v>
      </c>
      <c r="K21" s="58"/>
      <c r="L21" s="58">
        <f>L18+L19</f>
        <v>32244</v>
      </c>
      <c r="O21" s="58"/>
      <c r="R21" s="21"/>
      <c r="S21" s="141"/>
    </row>
    <row r="22" spans="1:19" s="2" customFormat="1" ht="15" customHeight="1">
      <c r="A22" s="5"/>
      <c r="B22" s="5"/>
      <c r="C22" s="5"/>
      <c r="D22" s="5"/>
      <c r="F22" s="58"/>
      <c r="G22" s="58"/>
      <c r="H22" s="58"/>
      <c r="I22" s="58"/>
      <c r="J22" s="58"/>
      <c r="K22" s="58"/>
      <c r="L22" s="58"/>
      <c r="R22" s="21"/>
      <c r="S22" s="141"/>
    </row>
    <row r="23" spans="1:19" s="12" customFormat="1" ht="15" customHeight="1">
      <c r="A23" s="263" t="s">
        <v>120</v>
      </c>
      <c r="B23" s="264"/>
      <c r="C23" s="264"/>
      <c r="D23" s="264"/>
      <c r="E23" s="2"/>
      <c r="F23" s="58"/>
      <c r="G23" s="58"/>
      <c r="H23" s="22"/>
      <c r="I23" s="58"/>
      <c r="J23" s="23">
        <f>226+1135</f>
        <v>1361</v>
      </c>
      <c r="K23" s="58"/>
      <c r="L23" s="23">
        <f>411+93</f>
        <v>504</v>
      </c>
      <c r="R23" s="130"/>
      <c r="S23" s="141"/>
    </row>
    <row r="24" spans="1:19" s="12" customFormat="1" ht="15" customHeight="1">
      <c r="A24" s="279" t="s">
        <v>259</v>
      </c>
      <c r="B24" s="279"/>
      <c r="C24" s="279"/>
      <c r="D24" s="279"/>
      <c r="E24" s="36"/>
      <c r="F24" s="58"/>
      <c r="G24" s="58"/>
      <c r="H24" s="58"/>
      <c r="I24" s="58"/>
      <c r="J24" s="58">
        <v>-2810</v>
      </c>
      <c r="K24" s="58"/>
      <c r="L24" s="58">
        <v>-1972</v>
      </c>
      <c r="R24" s="130"/>
      <c r="S24" s="141"/>
    </row>
    <row r="25" spans="1:19" s="2" customFormat="1" ht="15" customHeight="1">
      <c r="A25" s="263" t="s">
        <v>196</v>
      </c>
      <c r="B25" s="264"/>
      <c r="C25" s="264"/>
      <c r="D25" s="264"/>
      <c r="F25" s="58"/>
      <c r="G25" s="58"/>
      <c r="H25" s="22"/>
      <c r="I25" s="58"/>
      <c r="J25" s="23">
        <v>-827</v>
      </c>
      <c r="K25" s="58"/>
      <c r="L25" s="23">
        <v>-340</v>
      </c>
      <c r="R25" s="21"/>
      <c r="S25" s="141"/>
    </row>
    <row r="26" spans="1:19" s="2" customFormat="1" ht="15" customHeight="1">
      <c r="A26" s="263" t="s">
        <v>121</v>
      </c>
      <c r="B26" s="264"/>
      <c r="C26" s="264"/>
      <c r="D26" s="264"/>
      <c r="F26" s="58"/>
      <c r="G26" s="58"/>
      <c r="H26" s="22"/>
      <c r="I26" s="58"/>
      <c r="J26" s="23">
        <v>-433</v>
      </c>
      <c r="K26" s="58"/>
      <c r="L26" s="23">
        <v>-1064</v>
      </c>
      <c r="R26" s="21"/>
      <c r="S26" s="141"/>
    </row>
    <row r="27" spans="6:19" s="2" customFormat="1" ht="15" customHeight="1">
      <c r="F27" s="22"/>
      <c r="G27" s="58"/>
      <c r="H27" s="22"/>
      <c r="I27" s="58"/>
      <c r="J27" s="86"/>
      <c r="K27" s="58"/>
      <c r="L27" s="86"/>
      <c r="R27" s="21"/>
      <c r="S27" s="141"/>
    </row>
    <row r="28" spans="1:19" s="12" customFormat="1" ht="15" customHeight="1">
      <c r="A28" s="280" t="s">
        <v>62</v>
      </c>
      <c r="B28" s="280"/>
      <c r="C28" s="280"/>
      <c r="D28" s="280"/>
      <c r="E28" s="280"/>
      <c r="F28" s="58"/>
      <c r="G28" s="58"/>
      <c r="H28" s="58"/>
      <c r="I28" s="58"/>
      <c r="J28" s="87">
        <f>SUM(J21:J26)</f>
        <v>34419</v>
      </c>
      <c r="K28" s="58"/>
      <c r="L28" s="87">
        <f>SUM(L21:L26)</f>
        <v>29372</v>
      </c>
      <c r="O28" s="87"/>
      <c r="R28" s="130"/>
      <c r="S28" s="141"/>
    </row>
    <row r="29" spans="1:19" s="12" customFormat="1" ht="30" customHeight="1" hidden="1">
      <c r="A29" s="266" t="s">
        <v>85</v>
      </c>
      <c r="B29" s="266"/>
      <c r="C29" s="263"/>
      <c r="D29" s="263"/>
      <c r="E29" s="36"/>
      <c r="F29" s="89"/>
      <c r="G29" s="89"/>
      <c r="H29" s="89"/>
      <c r="I29" s="89"/>
      <c r="J29" s="88">
        <v>0</v>
      </c>
      <c r="K29" s="89"/>
      <c r="L29" s="88">
        <v>0</v>
      </c>
      <c r="O29" s="12">
        <v>0</v>
      </c>
      <c r="R29" s="130"/>
      <c r="S29" s="141"/>
    </row>
    <row r="30" spans="1:19" s="12" customFormat="1" ht="15" customHeight="1">
      <c r="A30" s="266" t="s">
        <v>137</v>
      </c>
      <c r="B30" s="266"/>
      <c r="C30" s="263"/>
      <c r="D30" s="263"/>
      <c r="E30" s="90"/>
      <c r="F30" s="58"/>
      <c r="G30" s="58"/>
      <c r="H30" s="58"/>
      <c r="I30" s="58"/>
      <c r="J30" s="87">
        <v>-3745</v>
      </c>
      <c r="K30" s="58"/>
      <c r="L30" s="87">
        <v>-2175</v>
      </c>
      <c r="R30" s="130"/>
      <c r="S30" s="141"/>
    </row>
    <row r="31" spans="1:19" s="2" customFormat="1" ht="15" customHeight="1">
      <c r="A31" s="85"/>
      <c r="B31" s="85"/>
      <c r="C31" s="85"/>
      <c r="D31" s="85"/>
      <c r="E31" s="36"/>
      <c r="F31" s="58"/>
      <c r="G31" s="58"/>
      <c r="H31" s="58"/>
      <c r="I31" s="58"/>
      <c r="J31" s="81"/>
      <c r="K31" s="58"/>
      <c r="L31" s="81"/>
      <c r="R31" s="21"/>
      <c r="S31" s="141"/>
    </row>
    <row r="32" spans="1:19" s="12" customFormat="1" ht="15" customHeight="1">
      <c r="A32" s="269" t="s">
        <v>136</v>
      </c>
      <c r="B32" s="276"/>
      <c r="C32" s="276"/>
      <c r="D32" s="276"/>
      <c r="E32" s="36"/>
      <c r="F32" s="58"/>
      <c r="G32" s="58"/>
      <c r="H32" s="58"/>
      <c r="I32" s="58"/>
      <c r="J32" s="87">
        <f>SUM(J28:J30)</f>
        <v>30674</v>
      </c>
      <c r="K32" s="58"/>
      <c r="L32" s="87">
        <f>SUM(L28:L30)</f>
        <v>27197</v>
      </c>
      <c r="O32" s="87"/>
      <c r="R32" s="130"/>
      <c r="S32" s="141"/>
    </row>
    <row r="33" spans="1:19" ht="15" customHeight="1">
      <c r="A33" s="265" t="s">
        <v>122</v>
      </c>
      <c r="B33" s="267"/>
      <c r="C33" s="267"/>
      <c r="D33" s="267"/>
      <c r="E33" s="12"/>
      <c r="F33" s="58"/>
      <c r="G33" s="58"/>
      <c r="H33" s="92"/>
      <c r="I33" s="58"/>
      <c r="J33" s="92">
        <v>-6220</v>
      </c>
      <c r="K33" s="58"/>
      <c r="L33" s="92">
        <v>-6067</v>
      </c>
      <c r="O33" s="144"/>
      <c r="R33" s="144"/>
      <c r="S33" s="141"/>
    </row>
    <row r="34" spans="1:19" s="2" customFormat="1" ht="15" customHeight="1">
      <c r="A34" s="265"/>
      <c r="B34" s="267"/>
      <c r="C34" s="267"/>
      <c r="D34" s="267"/>
      <c r="E34" s="18"/>
      <c r="F34" s="92"/>
      <c r="G34" s="58"/>
      <c r="H34" s="92"/>
      <c r="I34" s="58"/>
      <c r="J34" s="93"/>
      <c r="K34" s="58"/>
      <c r="L34" s="93"/>
      <c r="O34" s="21"/>
      <c r="R34" s="21"/>
      <c r="S34" s="141"/>
    </row>
    <row r="35" spans="1:20" s="12" customFormat="1" ht="45" customHeight="1" thickBot="1">
      <c r="A35" s="269" t="s">
        <v>229</v>
      </c>
      <c r="B35" s="269"/>
      <c r="C35" s="269"/>
      <c r="D35" s="269"/>
      <c r="E35" s="9"/>
      <c r="F35" s="58"/>
      <c r="G35" s="58"/>
      <c r="H35" s="58"/>
      <c r="I35" s="58"/>
      <c r="J35" s="57">
        <f>SUM(J32:J34)</f>
        <v>24454</v>
      </c>
      <c r="K35" s="58"/>
      <c r="L35" s="57">
        <f>SUM(L32:L34)</f>
        <v>21130</v>
      </c>
      <c r="O35" s="58"/>
      <c r="R35" s="130"/>
      <c r="S35" s="141"/>
      <c r="T35" s="140"/>
    </row>
    <row r="36" spans="1:19" s="12" customFormat="1" ht="15" customHeight="1" thickTop="1">
      <c r="A36" s="91"/>
      <c r="B36" s="91"/>
      <c r="C36" s="91"/>
      <c r="D36" s="91"/>
      <c r="E36" s="9"/>
      <c r="F36" s="58"/>
      <c r="G36" s="58"/>
      <c r="H36" s="58"/>
      <c r="I36" s="58"/>
      <c r="J36" s="58"/>
      <c r="K36" s="58"/>
      <c r="L36" s="58"/>
      <c r="O36" s="130"/>
      <c r="R36" s="130"/>
      <c r="S36" s="130"/>
    </row>
    <row r="37" spans="1:19" s="12" customFormat="1" ht="15" customHeight="1">
      <c r="A37" s="269" t="s">
        <v>63</v>
      </c>
      <c r="B37" s="269"/>
      <c r="C37" s="269"/>
      <c r="D37" s="269"/>
      <c r="E37" s="9"/>
      <c r="F37" s="58"/>
      <c r="G37" s="58"/>
      <c r="H37" s="58"/>
      <c r="I37" s="58"/>
      <c r="J37" s="58"/>
      <c r="K37" s="58"/>
      <c r="L37" s="58"/>
      <c r="O37" s="130"/>
      <c r="R37" s="130"/>
      <c r="S37" s="130"/>
    </row>
    <row r="38" spans="1:19" s="12" customFormat="1" ht="15" customHeight="1">
      <c r="A38" s="85"/>
      <c r="B38" s="85"/>
      <c r="C38" s="263" t="s">
        <v>64</v>
      </c>
      <c r="D38" s="263"/>
      <c r="E38" s="9"/>
      <c r="F38" s="58"/>
      <c r="G38" s="58"/>
      <c r="H38" s="58"/>
      <c r="I38" s="58"/>
      <c r="J38" s="58">
        <v>21833</v>
      </c>
      <c r="K38" s="58"/>
      <c r="L38" s="58">
        <v>17790</v>
      </c>
      <c r="O38" s="130"/>
      <c r="R38" s="130"/>
      <c r="S38" s="141"/>
    </row>
    <row r="39" spans="1:19" s="12" customFormat="1" ht="15" customHeight="1">
      <c r="A39" s="85"/>
      <c r="B39" s="85"/>
      <c r="C39" s="263" t="s">
        <v>294</v>
      </c>
      <c r="D39" s="263"/>
      <c r="E39" s="9"/>
      <c r="F39" s="58"/>
      <c r="G39" s="58"/>
      <c r="H39" s="65"/>
      <c r="I39" s="58"/>
      <c r="J39" s="65">
        <v>2621</v>
      </c>
      <c r="K39" s="58"/>
      <c r="L39" s="65">
        <v>3340</v>
      </c>
      <c r="O39" s="130"/>
      <c r="R39" s="130"/>
      <c r="S39" s="141"/>
    </row>
    <row r="40" spans="1:19" s="2" customFormat="1" ht="15" customHeight="1">
      <c r="A40" s="18"/>
      <c r="B40" s="18"/>
      <c r="C40" s="18"/>
      <c r="D40" s="18"/>
      <c r="E40" s="18"/>
      <c r="F40" s="176"/>
      <c r="G40" s="58"/>
      <c r="H40" s="176"/>
      <c r="I40" s="58"/>
      <c r="J40" s="26"/>
      <c r="K40" s="58"/>
      <c r="L40" s="26"/>
      <c r="O40" s="21"/>
      <c r="R40" s="21"/>
      <c r="S40" s="141"/>
    </row>
    <row r="41" spans="1:19" s="2" customFormat="1" ht="28.5" customHeight="1" thickBot="1">
      <c r="A41" s="269" t="s">
        <v>320</v>
      </c>
      <c r="B41" s="269"/>
      <c r="C41" s="269"/>
      <c r="D41" s="269"/>
      <c r="E41" s="9"/>
      <c r="F41" s="58"/>
      <c r="G41" s="58"/>
      <c r="H41" s="58"/>
      <c r="I41" s="58"/>
      <c r="J41" s="57">
        <f>SUM(J38:J40)</f>
        <v>24454</v>
      </c>
      <c r="K41" s="58"/>
      <c r="L41" s="57">
        <f>SUM(L38:L40)</f>
        <v>21130</v>
      </c>
      <c r="O41" s="58"/>
      <c r="R41" s="21"/>
      <c r="S41" s="141"/>
    </row>
    <row r="42" spans="1:19" s="2" customFormat="1" ht="15" customHeight="1" thickTop="1">
      <c r="A42" s="12"/>
      <c r="B42" s="12"/>
      <c r="C42" s="9"/>
      <c r="D42" s="82"/>
      <c r="E42" s="82"/>
      <c r="F42" s="177"/>
      <c r="G42" s="155"/>
      <c r="H42" s="177"/>
      <c r="I42" s="155"/>
      <c r="J42" s="261">
        <f>J35-J41</f>
        <v>0</v>
      </c>
      <c r="K42" s="262"/>
      <c r="L42" s="261">
        <f>L35-L41</f>
        <v>0</v>
      </c>
      <c r="O42" s="141"/>
      <c r="R42" s="21"/>
      <c r="S42" s="21"/>
    </row>
    <row r="43" spans="1:12" s="2" customFormat="1" ht="15" customHeight="1">
      <c r="A43" s="281" t="s">
        <v>30</v>
      </c>
      <c r="B43" s="281"/>
      <c r="C43" s="269"/>
      <c r="D43" s="269"/>
      <c r="E43" s="82"/>
      <c r="F43" s="22"/>
      <c r="G43" s="58"/>
      <c r="H43" s="22"/>
      <c r="I43" s="58"/>
      <c r="J43" s="23"/>
      <c r="K43" s="58"/>
      <c r="L43" s="23"/>
    </row>
    <row r="44" spans="2:12" s="2" customFormat="1" ht="15" customHeight="1" thickBot="1">
      <c r="B44" s="266" t="s">
        <v>289</v>
      </c>
      <c r="C44" s="284"/>
      <c r="D44" s="284"/>
      <c r="E44" s="149"/>
      <c r="F44" s="178"/>
      <c r="G44" s="58"/>
      <c r="H44" s="178"/>
      <c r="I44" s="58"/>
      <c r="J44" s="48">
        <f>'Notes (Pursuant to Bursa Malay)'!M117</f>
        <v>4.363004883975604</v>
      </c>
      <c r="K44" s="58"/>
      <c r="L44" s="48">
        <f>'Notes (Pursuant to Bursa Malay)'!O117</f>
        <v>3.6470986192687347</v>
      </c>
    </row>
    <row r="45" spans="2:12" s="2" customFormat="1" ht="15" customHeight="1" thickBot="1">
      <c r="B45" s="266" t="s">
        <v>290</v>
      </c>
      <c r="C45" s="270"/>
      <c r="D45" s="270"/>
      <c r="E45" s="9"/>
      <c r="F45" s="178"/>
      <c r="G45" s="58"/>
      <c r="H45" s="178"/>
      <c r="I45" s="58"/>
      <c r="J45" s="48">
        <f>'Notes (Pursuant to Bursa Malay)'!M127</f>
        <v>4.1500740371839635</v>
      </c>
      <c r="K45" s="58"/>
      <c r="L45" s="48">
        <f>'Notes (Pursuant to Bursa Malay)'!O127</f>
        <v>3.378025554506977</v>
      </c>
    </row>
    <row r="46" spans="3:12" s="2" customFormat="1" ht="15" customHeight="1">
      <c r="C46" s="82"/>
      <c r="D46" s="82"/>
      <c r="F46" s="22"/>
      <c r="G46" s="22"/>
      <c r="H46" s="29"/>
      <c r="I46" s="31"/>
      <c r="J46" s="23"/>
      <c r="K46" s="23"/>
      <c r="L46" s="31"/>
    </row>
    <row r="47" spans="1:12" s="2" customFormat="1" ht="29.25" customHeight="1">
      <c r="A47" s="12"/>
      <c r="B47" s="12"/>
      <c r="C47" s="12"/>
      <c r="D47" s="285"/>
      <c r="E47" s="286"/>
      <c r="F47" s="286"/>
      <c r="G47" s="286"/>
      <c r="H47" s="286"/>
      <c r="I47" s="286"/>
      <c r="J47" s="286"/>
      <c r="K47" s="286"/>
      <c r="L47" s="286"/>
    </row>
    <row r="48" spans="3:12" s="2" customFormat="1" ht="15" customHeight="1">
      <c r="C48" s="82"/>
      <c r="D48" s="82"/>
      <c r="F48" s="23"/>
      <c r="G48" s="23"/>
      <c r="H48" s="31"/>
      <c r="I48" s="31"/>
      <c r="J48" s="23"/>
      <c r="K48" s="23"/>
      <c r="L48" s="31"/>
    </row>
    <row r="49" spans="1:12" s="2" customFormat="1" ht="45" customHeight="1">
      <c r="A49" s="287" t="s">
        <v>222</v>
      </c>
      <c r="B49" s="288"/>
      <c r="C49" s="288"/>
      <c r="D49" s="288"/>
      <c r="E49" s="288"/>
      <c r="F49" s="288"/>
      <c r="G49" s="288"/>
      <c r="H49" s="288"/>
      <c r="I49" s="288"/>
      <c r="J49" s="288"/>
      <c r="K49" s="288"/>
      <c r="L49" s="288"/>
    </row>
    <row r="50" spans="6:7" s="49" customFormat="1" ht="15" customHeight="1">
      <c r="F50" s="50"/>
      <c r="G50" s="50"/>
    </row>
    <row r="51" spans="1:12" s="12" customFormat="1" ht="15" customHeight="1">
      <c r="A51" s="263"/>
      <c r="B51" s="263"/>
      <c r="C51" s="263"/>
      <c r="D51" s="263"/>
      <c r="E51" s="90"/>
      <c r="F51" s="87"/>
      <c r="G51" s="87"/>
      <c r="H51" s="150"/>
      <c r="I51" s="150"/>
      <c r="J51" s="87"/>
      <c r="K51" s="87"/>
      <c r="L51" s="150"/>
    </row>
    <row r="52" spans="1:12" s="49" customFormat="1" ht="60" customHeight="1">
      <c r="A52" s="51"/>
      <c r="B52" s="151"/>
      <c r="C52" s="268"/>
      <c r="D52" s="291"/>
      <c r="E52" s="291"/>
      <c r="F52" s="291"/>
      <c r="G52" s="291"/>
      <c r="H52" s="291"/>
      <c r="I52" s="291"/>
      <c r="J52" s="291"/>
      <c r="K52" s="291"/>
      <c r="L52" s="291"/>
    </row>
    <row r="53" spans="1:12" s="49" customFormat="1" ht="15" customHeight="1">
      <c r="A53" s="51"/>
      <c r="B53" s="51"/>
      <c r="C53" s="51"/>
      <c r="F53" s="52"/>
      <c r="G53" s="52"/>
      <c r="H53" s="53"/>
      <c r="J53" s="52"/>
      <c r="K53" s="52"/>
      <c r="L53" s="53"/>
    </row>
    <row r="54" spans="1:18" ht="15" customHeight="1">
      <c r="A54" s="283"/>
      <c r="B54" s="283"/>
      <c r="C54" s="283"/>
      <c r="D54" s="283"/>
      <c r="E54" s="283"/>
      <c r="F54" s="283"/>
      <c r="G54" s="283"/>
      <c r="H54" s="283"/>
      <c r="I54" s="283"/>
      <c r="J54" s="283"/>
      <c r="K54" s="283"/>
      <c r="L54" s="283"/>
      <c r="M54" s="283"/>
      <c r="N54" s="283"/>
      <c r="O54" s="283"/>
      <c r="P54" s="283"/>
      <c r="Q54" s="283"/>
      <c r="R54" s="283"/>
    </row>
    <row r="55" spans="1:18" ht="15" customHeight="1">
      <c r="A55" s="11"/>
      <c r="B55" s="11"/>
      <c r="C55" s="11"/>
      <c r="D55" s="11"/>
      <c r="E55" s="11"/>
      <c r="F55" s="11"/>
      <c r="G55" s="11"/>
      <c r="H55" s="11"/>
      <c r="I55" s="11"/>
      <c r="J55" s="11"/>
      <c r="K55" s="11"/>
      <c r="L55" s="11"/>
      <c r="M55" s="11"/>
      <c r="N55" s="11"/>
      <c r="O55" s="11"/>
      <c r="P55" s="94"/>
      <c r="Q55" s="94"/>
      <c r="R55" s="94"/>
    </row>
    <row r="56" spans="1:18" ht="15" customHeight="1">
      <c r="A56" s="268"/>
      <c r="B56" s="268"/>
      <c r="C56" s="268"/>
      <c r="D56" s="268"/>
      <c r="E56" s="268"/>
      <c r="F56" s="268"/>
      <c r="G56" s="268"/>
      <c r="H56" s="268"/>
      <c r="I56" s="268"/>
      <c r="J56" s="268"/>
      <c r="K56" s="268"/>
      <c r="L56" s="268"/>
      <c r="M56" s="14"/>
      <c r="N56" s="14"/>
      <c r="O56" s="14"/>
      <c r="P56" s="94"/>
      <c r="Q56" s="94"/>
      <c r="R56" s="94"/>
    </row>
    <row r="57" spans="1:18" ht="15" customHeight="1">
      <c r="A57" s="14"/>
      <c r="B57" s="14"/>
      <c r="C57" s="14"/>
      <c r="D57" s="14"/>
      <c r="E57" s="14"/>
      <c r="F57" s="14"/>
      <c r="G57" s="14"/>
      <c r="H57" s="14"/>
      <c r="I57" s="14"/>
      <c r="J57" s="14"/>
      <c r="K57" s="14"/>
      <c r="L57" s="14"/>
      <c r="M57" s="14"/>
      <c r="N57" s="14"/>
      <c r="O57" s="14"/>
      <c r="P57" s="2"/>
      <c r="Q57" s="2"/>
      <c r="R57" s="2"/>
    </row>
    <row r="58" spans="1:18" ht="15" customHeight="1">
      <c r="A58" s="3"/>
      <c r="B58" s="3"/>
      <c r="C58" s="3"/>
      <c r="D58" s="2"/>
      <c r="E58" s="2"/>
      <c r="F58" s="2"/>
      <c r="G58" s="2"/>
      <c r="H58" s="2"/>
      <c r="I58" s="2"/>
      <c r="J58" s="2"/>
      <c r="K58" s="2"/>
      <c r="L58" s="2"/>
      <c r="M58" s="2"/>
      <c r="N58" s="2"/>
      <c r="O58" s="31"/>
      <c r="P58" s="2"/>
      <c r="Q58" s="2"/>
      <c r="R58" s="2"/>
    </row>
    <row r="59" spans="1:18" ht="15" customHeight="1">
      <c r="A59" s="2"/>
      <c r="B59" s="2"/>
      <c r="C59" s="2"/>
      <c r="D59" s="2"/>
      <c r="E59" s="2"/>
      <c r="F59" s="2"/>
      <c r="G59" s="2"/>
      <c r="H59" s="2"/>
      <c r="I59" s="2"/>
      <c r="J59" s="2"/>
      <c r="K59" s="2"/>
      <c r="L59" s="2"/>
      <c r="M59" s="2"/>
      <c r="N59" s="2"/>
      <c r="O59" s="31"/>
      <c r="P59" s="2"/>
      <c r="Q59" s="2"/>
      <c r="R59" s="2"/>
    </row>
    <row r="60" spans="1:18" ht="15" customHeight="1">
      <c r="A60" s="268"/>
      <c r="B60" s="268"/>
      <c r="C60" s="268"/>
      <c r="D60" s="268"/>
      <c r="E60" s="268"/>
      <c r="F60" s="268"/>
      <c r="G60" s="268"/>
      <c r="H60" s="268"/>
      <c r="I60" s="268"/>
      <c r="J60" s="268"/>
      <c r="K60" s="268"/>
      <c r="L60" s="268"/>
      <c r="M60" s="14"/>
      <c r="N60" s="14"/>
      <c r="O60" s="14"/>
      <c r="P60" s="94"/>
      <c r="Q60" s="94"/>
      <c r="R60" s="94"/>
    </row>
    <row r="61" spans="3:7" ht="15" customHeight="1">
      <c r="C61" s="94"/>
      <c r="D61" s="94"/>
      <c r="F61" s="26"/>
      <c r="G61" s="26"/>
    </row>
    <row r="62" spans="1:18" ht="15" customHeight="1">
      <c r="A62" s="3"/>
      <c r="B62" s="3"/>
      <c r="C62" s="3"/>
      <c r="D62" s="3"/>
      <c r="E62" s="2"/>
      <c r="F62" s="2"/>
      <c r="G62" s="2"/>
      <c r="H62" s="2"/>
      <c r="I62" s="2"/>
      <c r="J62" s="2"/>
      <c r="K62" s="2"/>
      <c r="L62" s="2"/>
      <c r="M62" s="2"/>
      <c r="N62" s="2"/>
      <c r="O62" s="31"/>
      <c r="P62" s="2"/>
      <c r="Q62" s="2"/>
      <c r="R62" s="2"/>
    </row>
    <row r="63" spans="1:18" ht="15" customHeight="1">
      <c r="A63" s="2"/>
      <c r="B63" s="2"/>
      <c r="C63" s="2"/>
      <c r="D63" s="2"/>
      <c r="E63" s="2"/>
      <c r="F63" s="2"/>
      <c r="G63" s="2"/>
      <c r="H63" s="2"/>
      <c r="I63" s="2"/>
      <c r="J63" s="2"/>
      <c r="K63" s="2"/>
      <c r="L63" s="2"/>
      <c r="M63" s="2"/>
      <c r="N63" s="2"/>
      <c r="O63" s="31"/>
      <c r="P63" s="2"/>
      <c r="Q63" s="2"/>
      <c r="R63" s="2"/>
    </row>
    <row r="64" spans="1:18" ht="15" customHeight="1">
      <c r="A64" s="268"/>
      <c r="B64" s="268"/>
      <c r="C64" s="268"/>
      <c r="D64" s="268"/>
      <c r="E64" s="268"/>
      <c r="F64" s="268"/>
      <c r="G64" s="268"/>
      <c r="H64" s="268"/>
      <c r="I64" s="268"/>
      <c r="J64" s="268"/>
      <c r="K64" s="268"/>
      <c r="L64" s="268"/>
      <c r="M64" s="14"/>
      <c r="N64" s="14"/>
      <c r="O64" s="14"/>
      <c r="P64" s="94"/>
      <c r="Q64" s="94"/>
      <c r="R64" s="94"/>
    </row>
    <row r="65" spans="3:7" ht="15" customHeight="1">
      <c r="C65" s="94"/>
      <c r="D65" s="94"/>
      <c r="F65" s="26"/>
      <c r="G65" s="26"/>
    </row>
    <row r="66" spans="1:18" ht="15" customHeight="1">
      <c r="A66" s="3"/>
      <c r="B66" s="3"/>
      <c r="C66" s="3"/>
      <c r="D66" s="2"/>
      <c r="E66" s="2"/>
      <c r="F66" s="2"/>
      <c r="G66" s="2"/>
      <c r="H66" s="2"/>
      <c r="I66" s="2"/>
      <c r="J66" s="2"/>
      <c r="K66" s="2"/>
      <c r="L66" s="2"/>
      <c r="M66" s="2"/>
      <c r="N66" s="2"/>
      <c r="O66" s="2"/>
      <c r="P66" s="2"/>
      <c r="Q66" s="2"/>
      <c r="R66" s="2"/>
    </row>
    <row r="67" spans="1:18" ht="15" customHeight="1">
      <c r="A67" s="3"/>
      <c r="B67" s="3"/>
      <c r="C67" s="3"/>
      <c r="D67" s="2"/>
      <c r="E67" s="2"/>
      <c r="F67" s="2"/>
      <c r="G67" s="2"/>
      <c r="H67" s="2"/>
      <c r="I67" s="2"/>
      <c r="J67" s="2"/>
      <c r="K67" s="2"/>
      <c r="L67" s="2"/>
      <c r="M67" s="2"/>
      <c r="N67" s="2"/>
      <c r="O67" s="2"/>
      <c r="P67" s="2"/>
      <c r="Q67" s="2"/>
      <c r="R67" s="2"/>
    </row>
    <row r="68" spans="1:18" ht="15" customHeight="1">
      <c r="A68" s="282"/>
      <c r="B68" s="282"/>
      <c r="C68" s="282"/>
      <c r="D68" s="282"/>
      <c r="E68" s="282"/>
      <c r="F68" s="282"/>
      <c r="G68" s="282"/>
      <c r="H68" s="282"/>
      <c r="I68" s="282"/>
      <c r="J68" s="282"/>
      <c r="K68" s="282"/>
      <c r="L68" s="282"/>
      <c r="M68" s="94"/>
      <c r="N68" s="94"/>
      <c r="O68" s="94"/>
      <c r="P68" s="94"/>
      <c r="Q68" s="94"/>
      <c r="R68" s="94"/>
    </row>
    <row r="69" spans="1:18" ht="15" customHeight="1">
      <c r="A69" s="2"/>
      <c r="B69" s="2"/>
      <c r="C69" s="2"/>
      <c r="D69" s="2"/>
      <c r="E69" s="2"/>
      <c r="F69" s="2"/>
      <c r="G69" s="2"/>
      <c r="H69" s="2"/>
      <c r="I69" s="2"/>
      <c r="J69" s="2"/>
      <c r="K69" s="2"/>
      <c r="L69" s="2"/>
      <c r="M69" s="2"/>
      <c r="N69" s="2"/>
      <c r="O69" s="2"/>
      <c r="P69" s="2"/>
      <c r="Q69" s="2"/>
      <c r="R69" s="2"/>
    </row>
    <row r="70" spans="1:18" ht="15" customHeight="1">
      <c r="A70" s="282"/>
      <c r="B70" s="282"/>
      <c r="C70" s="282"/>
      <c r="D70" s="282"/>
      <c r="E70" s="282"/>
      <c r="F70" s="282"/>
      <c r="G70" s="282"/>
      <c r="H70" s="282"/>
      <c r="I70" s="282"/>
      <c r="J70" s="282"/>
      <c r="K70" s="282"/>
      <c r="L70" s="282"/>
      <c r="M70" s="14"/>
      <c r="N70" s="14"/>
      <c r="O70" s="14"/>
      <c r="P70" s="2"/>
      <c r="Q70" s="2"/>
      <c r="R70" s="2"/>
    </row>
    <row r="72" ht="15" customHeight="1">
      <c r="A72" s="3"/>
    </row>
    <row r="74" spans="1:12" ht="15" customHeight="1">
      <c r="A74" s="268"/>
      <c r="B74" s="268"/>
      <c r="C74" s="268"/>
      <c r="D74" s="268"/>
      <c r="E74" s="268"/>
      <c r="F74" s="268"/>
      <c r="G74" s="268"/>
      <c r="H74" s="268"/>
      <c r="I74" s="268"/>
      <c r="J74" s="268"/>
      <c r="K74" s="268"/>
      <c r="L74" s="268"/>
    </row>
    <row r="75" spans="3:20" s="2" customFormat="1" ht="15" customHeight="1">
      <c r="C75" s="18"/>
      <c r="D75" s="18"/>
      <c r="E75" s="18"/>
      <c r="F75" s="18"/>
      <c r="G75" s="18"/>
      <c r="H75" s="18"/>
      <c r="I75" s="18"/>
      <c r="J75" s="18"/>
      <c r="K75" s="18"/>
      <c r="L75" s="18"/>
      <c r="M75" s="18"/>
      <c r="N75" s="18"/>
      <c r="O75" s="18"/>
      <c r="P75" s="18"/>
      <c r="Q75" s="18"/>
      <c r="R75" s="18"/>
      <c r="S75" s="18"/>
      <c r="T75" s="18"/>
    </row>
    <row r="76" spans="3:20" s="2" customFormat="1" ht="15" customHeight="1">
      <c r="C76" s="18"/>
      <c r="D76" s="18"/>
      <c r="E76" s="18"/>
      <c r="F76" s="18"/>
      <c r="G76" s="18"/>
      <c r="H76" s="18"/>
      <c r="I76" s="18"/>
      <c r="J76" s="18"/>
      <c r="K76" s="18"/>
      <c r="L76" s="18"/>
      <c r="M76" s="18"/>
      <c r="N76" s="18"/>
      <c r="O76" s="18"/>
      <c r="P76" s="18"/>
      <c r="Q76" s="18"/>
      <c r="R76" s="18"/>
      <c r="S76" s="18"/>
      <c r="T76" s="18"/>
    </row>
    <row r="77" spans="10:11" s="2" customFormat="1" ht="15" customHeight="1">
      <c r="J77" s="47"/>
      <c r="K77" s="47"/>
    </row>
    <row r="78" spans="10:11" s="2" customFormat="1" ht="15" customHeight="1">
      <c r="J78" s="47"/>
      <c r="K78" s="47"/>
    </row>
    <row r="79" spans="1:11" s="2" customFormat="1" ht="15" customHeight="1">
      <c r="A79" s="3"/>
      <c r="B79" s="3"/>
      <c r="J79" s="3"/>
      <c r="K79" s="3"/>
    </row>
    <row r="80" spans="2:11" s="2" customFormat="1" ht="15" customHeight="1">
      <c r="B80" s="3"/>
      <c r="C80" s="3"/>
      <c r="J80" s="3"/>
      <c r="K80" s="3"/>
    </row>
    <row r="81" s="2" customFormat="1" ht="15" customHeight="1">
      <c r="B81" s="3"/>
    </row>
  </sheetData>
  <sheetProtection/>
  <mergeCells count="40">
    <mergeCell ref="J11:L11"/>
    <mergeCell ref="A49:L49"/>
    <mergeCell ref="A7:L7"/>
    <mergeCell ref="C52:L52"/>
    <mergeCell ref="A25:D25"/>
    <mergeCell ref="A21:D21"/>
    <mergeCell ref="C38:D38"/>
    <mergeCell ref="A35:D35"/>
    <mergeCell ref="A37:D37"/>
    <mergeCell ref="F12:H12"/>
    <mergeCell ref="A74:L74"/>
    <mergeCell ref="A43:D43"/>
    <mergeCell ref="A70:L70"/>
    <mergeCell ref="A68:L68"/>
    <mergeCell ref="A54:R54"/>
    <mergeCell ref="A64:L64"/>
    <mergeCell ref="A51:D51"/>
    <mergeCell ref="A60:L60"/>
    <mergeCell ref="B44:D44"/>
    <mergeCell ref="D47:L47"/>
    <mergeCell ref="A1:L1"/>
    <mergeCell ref="A2:L2"/>
    <mergeCell ref="A3:L3"/>
    <mergeCell ref="A5:L5"/>
    <mergeCell ref="A32:D32"/>
    <mergeCell ref="J12:L12"/>
    <mergeCell ref="A18:D18"/>
    <mergeCell ref="A23:D23"/>
    <mergeCell ref="A24:D24"/>
    <mergeCell ref="A28:E28"/>
    <mergeCell ref="A26:D26"/>
    <mergeCell ref="A19:D19"/>
    <mergeCell ref="A29:D29"/>
    <mergeCell ref="A30:D30"/>
    <mergeCell ref="A33:D33"/>
    <mergeCell ref="A56:L56"/>
    <mergeCell ref="C39:D39"/>
    <mergeCell ref="A41:D41"/>
    <mergeCell ref="A34:D34"/>
    <mergeCell ref="B45:D45"/>
  </mergeCells>
  <printOptions horizontalCentered="1"/>
  <pageMargins left="0.5" right="0.5" top="0.75" bottom="0.75" header="0.5" footer="0.25"/>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73"/>
  <sheetViews>
    <sheetView showGridLines="0" view="pageBreakPreview" zoomScaleSheetLayoutView="100" zoomScalePageLayoutView="0" workbookViewId="0" topLeftCell="A1">
      <selection activeCell="L32" sqref="L32"/>
    </sheetView>
  </sheetViews>
  <sheetFormatPr defaultColWidth="9.140625" defaultRowHeight="15" customHeight="1"/>
  <cols>
    <col min="1" max="1" width="2.7109375" style="2" customWidth="1"/>
    <col min="2" max="2" width="43.28125" style="2" customWidth="1"/>
    <col min="3" max="3" width="16.7109375" style="2" customWidth="1"/>
    <col min="4" max="4" width="5.7109375" style="2" customWidth="1"/>
    <col min="5" max="5" width="16.7109375" style="2" customWidth="1"/>
    <col min="6" max="6" width="14.421875" style="2" customWidth="1"/>
    <col min="7" max="7" width="12.00390625" style="2" customWidth="1"/>
    <col min="8" max="9" width="9.140625" style="2" customWidth="1"/>
    <col min="10" max="10" width="0" style="2" hidden="1" customWidth="1"/>
    <col min="11" max="16384" width="9.140625" style="2" customWidth="1"/>
  </cols>
  <sheetData>
    <row r="1" spans="1:2" ht="15" customHeight="1">
      <c r="A1" s="3" t="s">
        <v>230</v>
      </c>
      <c r="B1" s="3"/>
    </row>
    <row r="3" spans="3:5" ht="15" customHeight="1">
      <c r="C3" s="56"/>
      <c r="D3" s="7"/>
      <c r="E3" s="56"/>
    </row>
    <row r="4" spans="3:5" ht="15" customHeight="1">
      <c r="C4" s="137" t="s">
        <v>299</v>
      </c>
      <c r="D4" s="7"/>
      <c r="E4" s="137" t="s">
        <v>223</v>
      </c>
    </row>
    <row r="5" spans="3:5" ht="15" customHeight="1">
      <c r="C5" s="6" t="s">
        <v>3</v>
      </c>
      <c r="D5" s="6"/>
      <c r="E5" s="6" t="s">
        <v>3</v>
      </c>
    </row>
    <row r="6" spans="3:5" ht="15" customHeight="1">
      <c r="C6" s="6" t="s">
        <v>11</v>
      </c>
      <c r="D6" s="6"/>
      <c r="E6" s="6" t="s">
        <v>216</v>
      </c>
    </row>
    <row r="7" spans="1:5" ht="15" customHeight="1">
      <c r="A7" s="3" t="s">
        <v>86</v>
      </c>
      <c r="B7" s="3"/>
      <c r="C7" s="23"/>
      <c r="D7" s="31"/>
      <c r="E7" s="23"/>
    </row>
    <row r="8" spans="2:5" ht="15" customHeight="1">
      <c r="B8" s="2" t="s">
        <v>13</v>
      </c>
      <c r="C8" s="23">
        <v>704600</v>
      </c>
      <c r="D8" s="31"/>
      <c r="E8" s="23">
        <v>641276</v>
      </c>
    </row>
    <row r="9" spans="2:5" ht="15" customHeight="1">
      <c r="B9" s="2" t="s">
        <v>51</v>
      </c>
      <c r="C9" s="23">
        <v>217398</v>
      </c>
      <c r="D9" s="31"/>
      <c r="E9" s="23">
        <v>275288</v>
      </c>
    </row>
    <row r="10" spans="2:5" ht="15" customHeight="1" hidden="1">
      <c r="B10" s="2" t="s">
        <v>118</v>
      </c>
      <c r="C10" s="23"/>
      <c r="D10" s="31"/>
      <c r="E10" s="23"/>
    </row>
    <row r="11" spans="2:6" ht="15" customHeight="1" hidden="1">
      <c r="B11" s="2" t="s">
        <v>45</v>
      </c>
      <c r="C11" s="23">
        <v>0</v>
      </c>
      <c r="D11" s="31"/>
      <c r="E11" s="23">
        <v>0</v>
      </c>
      <c r="F11" s="25"/>
    </row>
    <row r="12" spans="2:6" ht="15" customHeight="1">
      <c r="B12" s="2" t="s">
        <v>139</v>
      </c>
      <c r="C12" s="23">
        <v>599</v>
      </c>
      <c r="D12" s="31"/>
      <c r="E12" s="23">
        <v>599</v>
      </c>
      <c r="F12" s="25"/>
    </row>
    <row r="13" spans="1:5" ht="15" customHeight="1" thickBot="1">
      <c r="A13" s="3" t="s">
        <v>87</v>
      </c>
      <c r="B13" s="3"/>
      <c r="C13" s="28">
        <f>SUM(C8:C12)</f>
        <v>922597</v>
      </c>
      <c r="D13" s="31"/>
      <c r="E13" s="28">
        <f>SUM(E8:E12)</f>
        <v>917163</v>
      </c>
    </row>
    <row r="14" spans="2:5" ht="15" customHeight="1">
      <c r="B14" s="3"/>
      <c r="C14" s="23"/>
      <c r="D14" s="31"/>
      <c r="E14" s="23"/>
    </row>
    <row r="15" spans="2:5" ht="15" customHeight="1">
      <c r="B15" s="82" t="s">
        <v>14</v>
      </c>
      <c r="C15" s="22">
        <v>17395</v>
      </c>
      <c r="D15" s="29"/>
      <c r="E15" s="22">
        <v>14281</v>
      </c>
    </row>
    <row r="16" spans="2:5" ht="15" customHeight="1">
      <c r="B16" s="82" t="s">
        <v>31</v>
      </c>
      <c r="C16" s="22">
        <v>36896</v>
      </c>
      <c r="D16" s="29"/>
      <c r="E16" s="22">
        <v>47490</v>
      </c>
    </row>
    <row r="17" spans="2:5" ht="15" customHeight="1">
      <c r="B17" s="82" t="s">
        <v>69</v>
      </c>
      <c r="C17" s="22">
        <v>329050</v>
      </c>
      <c r="D17" s="29"/>
      <c r="E17" s="22">
        <v>130568</v>
      </c>
    </row>
    <row r="18" spans="1:5" ht="15" customHeight="1" thickBot="1">
      <c r="A18" s="3" t="s">
        <v>88</v>
      </c>
      <c r="C18" s="28">
        <f>SUM(C15:C17)</f>
        <v>383341</v>
      </c>
      <c r="D18" s="29"/>
      <c r="E18" s="28">
        <f>SUM(E15:E17)</f>
        <v>192339</v>
      </c>
    </row>
    <row r="19" spans="1:5" ht="30" customHeight="1" thickBot="1">
      <c r="A19" s="3" t="s">
        <v>89</v>
      </c>
      <c r="C19" s="67">
        <f>C18+C13</f>
        <v>1305938</v>
      </c>
      <c r="E19" s="67">
        <f>E18+E13</f>
        <v>1109502</v>
      </c>
    </row>
    <row r="20" ht="15" customHeight="1" thickTop="1"/>
    <row r="21" ht="15" customHeight="1">
      <c r="A21" s="3" t="s">
        <v>90</v>
      </c>
    </row>
    <row r="22" spans="2:5" ht="15" customHeight="1">
      <c r="B22" s="82" t="s">
        <v>10</v>
      </c>
      <c r="C22" s="23">
        <v>250206</v>
      </c>
      <c r="D22" s="31"/>
      <c r="E22" s="23">
        <v>244215</v>
      </c>
    </row>
    <row r="23" spans="2:5" ht="15" customHeight="1">
      <c r="B23" s="82" t="s">
        <v>114</v>
      </c>
      <c r="C23" s="23">
        <v>29277</v>
      </c>
      <c r="D23" s="31"/>
      <c r="E23" s="23">
        <v>14599</v>
      </c>
    </row>
    <row r="24" spans="2:5" ht="15" customHeight="1">
      <c r="B24" s="82" t="s">
        <v>147</v>
      </c>
      <c r="C24" s="23">
        <v>5263</v>
      </c>
      <c r="D24" s="31"/>
      <c r="E24" s="23">
        <v>7833</v>
      </c>
    </row>
    <row r="25" spans="2:5" ht="15" customHeight="1">
      <c r="B25" s="82" t="s">
        <v>161</v>
      </c>
      <c r="C25" s="23">
        <v>26245</v>
      </c>
      <c r="D25" s="31"/>
      <c r="E25" s="23">
        <v>26245</v>
      </c>
    </row>
    <row r="26" spans="2:7" ht="15" customHeight="1">
      <c r="B26" s="82" t="s">
        <v>91</v>
      </c>
      <c r="C26" s="23">
        <f>193851+2680</f>
        <v>196531</v>
      </c>
      <c r="D26" s="31"/>
      <c r="E26" s="23">
        <v>220489</v>
      </c>
      <c r="F26" s="31"/>
      <c r="G26" s="25"/>
    </row>
    <row r="27" spans="1:6" ht="30" customHeight="1">
      <c r="A27" s="294" t="s">
        <v>126</v>
      </c>
      <c r="B27" s="286"/>
      <c r="C27" s="68">
        <f>SUM(C22:C26)</f>
        <v>507522</v>
      </c>
      <c r="D27" s="31"/>
      <c r="E27" s="68">
        <f>SUM(E22:E26)</f>
        <v>513381</v>
      </c>
      <c r="F27" s="25"/>
    </row>
    <row r="28" spans="1:6" ht="15" customHeight="1">
      <c r="A28" s="224" t="s">
        <v>295</v>
      </c>
      <c r="C28" s="23">
        <v>182960</v>
      </c>
      <c r="D28" s="31"/>
      <c r="E28" s="23">
        <v>169268</v>
      </c>
      <c r="F28" s="25"/>
    </row>
    <row r="29" spans="1:6" ht="15" customHeight="1" thickBot="1">
      <c r="A29" s="3" t="s">
        <v>92</v>
      </c>
      <c r="C29" s="28">
        <f>SUM(C27:C28)</f>
        <v>690482</v>
      </c>
      <c r="D29" s="31"/>
      <c r="E29" s="28">
        <f>SUM(E27:E28)</f>
        <v>682649</v>
      </c>
      <c r="F29" s="25"/>
    </row>
    <row r="30" spans="1:10" ht="15" customHeight="1">
      <c r="A30" s="3"/>
      <c r="C30" s="23"/>
      <c r="D30" s="31"/>
      <c r="E30" s="23"/>
      <c r="F30" s="25"/>
      <c r="J30" s="2">
        <v>-3942</v>
      </c>
    </row>
    <row r="31" spans="1:6" ht="15" customHeight="1">
      <c r="A31" s="3" t="s">
        <v>93</v>
      </c>
      <c r="C31" s="23"/>
      <c r="D31" s="31"/>
      <c r="E31" s="23"/>
      <c r="F31" s="25"/>
    </row>
    <row r="32" spans="1:6" ht="15" customHeight="1">
      <c r="A32" s="3"/>
      <c r="B32" s="2" t="s">
        <v>46</v>
      </c>
      <c r="C32" s="23">
        <v>108674</v>
      </c>
      <c r="D32" s="31"/>
      <c r="E32" s="23">
        <v>113316</v>
      </c>
      <c r="F32" s="25"/>
    </row>
    <row r="33" spans="1:10" ht="15" customHeight="1">
      <c r="A33" s="3"/>
      <c r="B33" s="82" t="s">
        <v>110</v>
      </c>
      <c r="C33" s="23">
        <v>166464</v>
      </c>
      <c r="D33" s="31"/>
      <c r="E33" s="23">
        <v>166276</v>
      </c>
      <c r="F33" s="25"/>
      <c r="J33" s="2">
        <v>-5369</v>
      </c>
    </row>
    <row r="34" spans="1:6" ht="15" customHeight="1">
      <c r="A34" s="3"/>
      <c r="B34" s="2" t="s">
        <v>119</v>
      </c>
      <c r="C34" s="23">
        <v>42468</v>
      </c>
      <c r="D34" s="31"/>
      <c r="E34" s="23">
        <v>26364</v>
      </c>
      <c r="F34" s="25"/>
    </row>
    <row r="35" spans="1:6" ht="15" customHeight="1" thickBot="1">
      <c r="A35" s="3" t="s">
        <v>94</v>
      </c>
      <c r="C35" s="28">
        <f>SUM(C32:C34)</f>
        <v>317606</v>
      </c>
      <c r="D35" s="31"/>
      <c r="E35" s="28">
        <f>SUM(E32:E34)</f>
        <v>305956</v>
      </c>
      <c r="F35" s="25"/>
    </row>
    <row r="36" spans="1:6" ht="15" customHeight="1">
      <c r="A36" s="3"/>
      <c r="C36" s="23"/>
      <c r="D36" s="31"/>
      <c r="E36" s="23"/>
      <c r="F36" s="25"/>
    </row>
    <row r="37" spans="1:6" ht="15" customHeight="1">
      <c r="A37" s="3" t="s">
        <v>9</v>
      </c>
      <c r="B37" s="3"/>
      <c r="C37" s="22"/>
      <c r="D37" s="29"/>
      <c r="E37" s="22"/>
      <c r="F37" s="25"/>
    </row>
    <row r="38" spans="1:6" ht="15" customHeight="1">
      <c r="A38" s="3"/>
      <c r="B38" s="82" t="s">
        <v>119</v>
      </c>
      <c r="C38" s="22">
        <f>243956+45891+1-2680</f>
        <v>287168</v>
      </c>
      <c r="D38" s="29"/>
      <c r="E38" s="22">
        <v>110098</v>
      </c>
      <c r="F38" s="25"/>
    </row>
    <row r="39" spans="2:6" ht="15" customHeight="1">
      <c r="B39" s="82" t="s">
        <v>115</v>
      </c>
      <c r="C39" s="22">
        <v>10682</v>
      </c>
      <c r="D39" s="29"/>
      <c r="E39" s="22">
        <v>10799</v>
      </c>
      <c r="F39" s="25"/>
    </row>
    <row r="40" spans="1:6" ht="15" customHeight="1">
      <c r="A40" s="3" t="s">
        <v>138</v>
      </c>
      <c r="C40" s="68">
        <f>SUM(C38:C39)</f>
        <v>297850</v>
      </c>
      <c r="D40" s="29"/>
      <c r="E40" s="68">
        <f>SUM(E38:E39)</f>
        <v>120897</v>
      </c>
      <c r="F40" s="25"/>
    </row>
    <row r="41" spans="1:6" ht="15" customHeight="1" thickBot="1">
      <c r="A41" s="3" t="s">
        <v>95</v>
      </c>
      <c r="C41" s="28">
        <f>C40+C35</f>
        <v>615456</v>
      </c>
      <c r="D41" s="31"/>
      <c r="E41" s="28">
        <f>E40+E35</f>
        <v>426853</v>
      </c>
      <c r="F41" s="25"/>
    </row>
    <row r="42" spans="1:6" ht="30" customHeight="1" thickBot="1">
      <c r="A42" s="3" t="s">
        <v>96</v>
      </c>
      <c r="C42" s="96">
        <f>C41+C29</f>
        <v>1305938</v>
      </c>
      <c r="D42" s="31"/>
      <c r="E42" s="96">
        <f>E41+E29</f>
        <v>1109502</v>
      </c>
      <c r="F42" s="25"/>
    </row>
    <row r="43" spans="3:5" ht="15" customHeight="1" thickTop="1">
      <c r="C43" s="171">
        <f>C19-C42</f>
        <v>0</v>
      </c>
      <c r="D43" s="172"/>
      <c r="E43" s="171">
        <f>E19-E42</f>
        <v>0</v>
      </c>
    </row>
    <row r="44" spans="1:12" ht="15" customHeight="1" thickBot="1">
      <c r="A44" s="83" t="s">
        <v>103</v>
      </c>
      <c r="B44" s="78"/>
      <c r="C44" s="246">
        <f>C27/C50</f>
        <v>1.0142082923670894</v>
      </c>
      <c r="D44" s="78"/>
      <c r="E44" s="84">
        <f>E27/E50</f>
        <v>1.0510840857441188</v>
      </c>
      <c r="F44" s="97"/>
      <c r="G44" s="97"/>
      <c r="H44" s="97"/>
      <c r="I44" s="97"/>
      <c r="J44" s="97"/>
      <c r="K44" s="97"/>
      <c r="L44" s="97"/>
    </row>
    <row r="45" spans="1:12" ht="15" customHeight="1">
      <c r="A45" s="83"/>
      <c r="B45" s="78"/>
      <c r="C45" s="78"/>
      <c r="D45" s="78"/>
      <c r="E45" s="78"/>
      <c r="F45" s="97"/>
      <c r="G45" s="97"/>
      <c r="H45" s="97"/>
      <c r="I45" s="97"/>
      <c r="J45" s="97"/>
      <c r="K45" s="97"/>
      <c r="L45" s="97"/>
    </row>
    <row r="46" spans="1:10" ht="45" customHeight="1">
      <c r="A46" s="283" t="s">
        <v>224</v>
      </c>
      <c r="B46" s="283"/>
      <c r="C46" s="283"/>
      <c r="D46" s="283"/>
      <c r="E46" s="283"/>
      <c r="F46" s="98"/>
      <c r="G46" s="98"/>
      <c r="H46" s="98"/>
      <c r="I46" s="98"/>
      <c r="J46" s="98"/>
    </row>
    <row r="47" spans="3:5" ht="15" customHeight="1">
      <c r="C47" s="31"/>
      <c r="D47" s="31"/>
      <c r="E47" s="31"/>
    </row>
    <row r="48" spans="3:5" ht="15" customHeight="1">
      <c r="C48" s="54"/>
      <c r="D48" s="31"/>
      <c r="E48" s="54"/>
    </row>
    <row r="49" spans="3:5" ht="15" customHeight="1">
      <c r="C49" s="31"/>
      <c r="D49" s="31"/>
      <c r="E49" s="31"/>
    </row>
    <row r="50" spans="3:5" ht="15" customHeight="1" hidden="1">
      <c r="C50" s="31">
        <f>(C22*2)</f>
        <v>500412</v>
      </c>
      <c r="D50" s="31"/>
      <c r="E50" s="31">
        <f>E22*2</f>
        <v>488430</v>
      </c>
    </row>
    <row r="51" spans="3:5" ht="15" customHeight="1">
      <c r="C51" s="31"/>
      <c r="D51" s="31"/>
      <c r="E51" s="31"/>
    </row>
    <row r="52" spans="3:5" ht="15" customHeight="1">
      <c r="C52" s="31"/>
      <c r="D52" s="31"/>
      <c r="E52" s="31"/>
    </row>
    <row r="53" spans="3:5" ht="15" customHeight="1">
      <c r="C53" s="31"/>
      <c r="D53" s="31"/>
      <c r="E53" s="31"/>
    </row>
    <row r="54" spans="3:5" ht="15" customHeight="1">
      <c r="C54" s="31"/>
      <c r="D54" s="31"/>
      <c r="E54" s="31"/>
    </row>
    <row r="55" spans="3:5" ht="15" customHeight="1">
      <c r="C55" s="31"/>
      <c r="D55" s="31"/>
      <c r="E55" s="31"/>
    </row>
    <row r="56" spans="3:5" ht="15" customHeight="1">
      <c r="C56" s="31"/>
      <c r="D56" s="31"/>
      <c r="E56" s="31"/>
    </row>
    <row r="57" spans="3:5" ht="15" customHeight="1">
      <c r="C57" s="31"/>
      <c r="D57" s="31"/>
      <c r="E57" s="31"/>
    </row>
    <row r="58" spans="3:5" ht="15" customHeight="1">
      <c r="C58" s="31"/>
      <c r="D58" s="31"/>
      <c r="E58" s="31"/>
    </row>
    <row r="59" spans="3:5" ht="15" customHeight="1">
      <c r="C59" s="31"/>
      <c r="D59" s="31"/>
      <c r="E59" s="31"/>
    </row>
    <row r="60" spans="3:5" ht="15" customHeight="1">
      <c r="C60" s="31"/>
      <c r="D60" s="31"/>
      <c r="E60" s="31"/>
    </row>
    <row r="61" spans="3:5" ht="15" customHeight="1">
      <c r="C61" s="31"/>
      <c r="D61" s="31"/>
      <c r="E61" s="31"/>
    </row>
    <row r="62" spans="3:5" ht="15" customHeight="1">
      <c r="C62" s="31"/>
      <c r="D62" s="31"/>
      <c r="E62" s="31"/>
    </row>
    <row r="63" spans="3:5" ht="15" customHeight="1">
      <c r="C63" s="31"/>
      <c r="D63" s="31"/>
      <c r="E63" s="31"/>
    </row>
    <row r="64" spans="3:5" ht="15" customHeight="1">
      <c r="C64" s="31"/>
      <c r="D64" s="31"/>
      <c r="E64" s="31"/>
    </row>
    <row r="65" spans="3:5" ht="15" customHeight="1">
      <c r="C65" s="31"/>
      <c r="D65" s="31"/>
      <c r="E65" s="31"/>
    </row>
    <row r="66" spans="3:5" ht="15" customHeight="1">
      <c r="C66" s="31"/>
      <c r="D66" s="31"/>
      <c r="E66" s="31"/>
    </row>
    <row r="67" spans="3:5" ht="15" customHeight="1">
      <c r="C67" s="31"/>
      <c r="D67" s="31"/>
      <c r="E67" s="31"/>
    </row>
    <row r="68" spans="3:5" ht="15" customHeight="1">
      <c r="C68" s="31"/>
      <c r="D68" s="31"/>
      <c r="E68" s="31"/>
    </row>
    <row r="69" spans="3:5" ht="15" customHeight="1">
      <c r="C69" s="31"/>
      <c r="D69" s="31"/>
      <c r="E69" s="31"/>
    </row>
    <row r="70" spans="3:5" ht="15" customHeight="1">
      <c r="C70" s="31"/>
      <c r="D70" s="31"/>
      <c r="E70" s="31"/>
    </row>
    <row r="71" spans="3:5" ht="15" customHeight="1">
      <c r="C71" s="31"/>
      <c r="D71" s="31"/>
      <c r="E71" s="31"/>
    </row>
    <row r="72" spans="3:5" ht="15" customHeight="1">
      <c r="C72" s="31"/>
      <c r="D72" s="31"/>
      <c r="E72" s="31"/>
    </row>
    <row r="73" spans="3:5" ht="15" customHeight="1">
      <c r="C73" s="31"/>
      <c r="D73" s="31"/>
      <c r="E73" s="31"/>
    </row>
  </sheetData>
  <sheetProtection/>
  <mergeCells count="2">
    <mergeCell ref="A46:E46"/>
    <mergeCell ref="A27:B27"/>
  </mergeCells>
  <printOptions horizontalCentered="1"/>
  <pageMargins left="0.5" right="0.28" top="0.75" bottom="0.5" header="0.5" footer="0.25"/>
  <pageSetup fitToHeight="1" fitToWidth="1" horizontalDpi="600" verticalDpi="600" orientation="portrait" paperSize="9" r:id="rId1"/>
  <headerFooter alignWithMargins="0">
    <oddHeader>&amp;C( &amp;P+1 )</oddHeader>
    <oddFooter>&amp;R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93"/>
  <sheetViews>
    <sheetView view="pageBreakPreview" zoomScaleNormal="87" zoomScaleSheetLayoutView="100" zoomScalePageLayoutView="0" workbookViewId="0" topLeftCell="B1">
      <selection activeCell="S32" sqref="S32"/>
    </sheetView>
  </sheetViews>
  <sheetFormatPr defaultColWidth="9.140625" defaultRowHeight="15" customHeight="1"/>
  <cols>
    <col min="1" max="1" width="41.57421875" style="99" customWidth="1"/>
    <col min="2" max="2" width="16.57421875" style="99" customWidth="1"/>
    <col min="3" max="3" width="2.28125" style="99" customWidth="1"/>
    <col min="4" max="4" width="16.57421875" style="99" customWidth="1"/>
    <col min="5" max="5" width="1.1484375" style="99" customWidth="1"/>
    <col min="6" max="6" width="0.9921875" style="99" hidden="1" customWidth="1"/>
    <col min="7" max="7" width="15.28125" style="99" customWidth="1"/>
    <col min="8" max="8" width="1.8515625" style="99" customWidth="1"/>
    <col min="9" max="9" width="14.28125" style="99" customWidth="1"/>
    <col min="10" max="11" width="2.28125" style="99" customWidth="1"/>
    <col min="12" max="12" width="15.00390625" style="99" customWidth="1"/>
    <col min="13" max="13" width="1.28515625" style="99" customWidth="1"/>
    <col min="14" max="14" width="14.7109375" style="99" customWidth="1"/>
    <col min="15" max="15" width="1.28515625" style="99" customWidth="1"/>
    <col min="16" max="16" width="18.57421875" style="99" customWidth="1"/>
    <col min="17" max="17" width="1.1484375" style="99" customWidth="1"/>
    <col min="18" max="18" width="13.7109375" style="99" customWidth="1"/>
    <col min="19" max="19" width="10.28125" style="99" bestFit="1" customWidth="1"/>
    <col min="20" max="20" width="9.421875" style="99" bestFit="1" customWidth="1"/>
    <col min="21" max="16384" width="9.140625" style="99" customWidth="1"/>
  </cols>
  <sheetData>
    <row r="1" spans="2:18" ht="15" customHeight="1">
      <c r="B1" s="100"/>
      <c r="C1" s="100"/>
      <c r="D1" s="100"/>
      <c r="E1" s="100"/>
      <c r="F1" s="100"/>
      <c r="G1" s="100"/>
      <c r="H1" s="100"/>
      <c r="I1" s="100"/>
      <c r="J1" s="100"/>
      <c r="K1" s="100"/>
      <c r="L1" s="100"/>
      <c r="M1" s="100"/>
      <c r="N1" s="101"/>
      <c r="O1" s="101"/>
      <c r="P1" s="101"/>
      <c r="Q1" s="101"/>
      <c r="R1" s="101"/>
    </row>
    <row r="2" ht="15" customHeight="1">
      <c r="A2" s="102" t="s">
        <v>227</v>
      </c>
    </row>
    <row r="3" ht="15" customHeight="1">
      <c r="A3" s="103"/>
    </row>
    <row r="4" ht="15" customHeight="1">
      <c r="A4" s="103"/>
    </row>
    <row r="5" spans="1:17" ht="15" customHeight="1">
      <c r="A5" s="103"/>
      <c r="B5" s="297" t="s">
        <v>123</v>
      </c>
      <c r="C5" s="297"/>
      <c r="D5" s="297"/>
      <c r="E5" s="297"/>
      <c r="F5" s="297"/>
      <c r="G5" s="297"/>
      <c r="H5" s="297"/>
      <c r="I5" s="297"/>
      <c r="J5" s="297"/>
      <c r="K5" s="297"/>
      <c r="L5" s="297"/>
      <c r="M5" s="297"/>
      <c r="N5" s="297"/>
      <c r="O5" s="134"/>
      <c r="P5" s="134"/>
      <c r="Q5" s="134"/>
    </row>
    <row r="6" spans="1:13" ht="16.5" customHeight="1">
      <c r="A6" s="103"/>
      <c r="B6" s="298" t="s">
        <v>112</v>
      </c>
      <c r="C6" s="299"/>
      <c r="D6" s="299"/>
      <c r="E6" s="300"/>
      <c r="F6" s="300"/>
      <c r="G6" s="300"/>
      <c r="H6" s="300"/>
      <c r="I6" s="300"/>
      <c r="J6" s="135"/>
      <c r="K6" s="135"/>
      <c r="L6" s="105" t="s">
        <v>39</v>
      </c>
      <c r="M6" s="105"/>
    </row>
    <row r="7" spans="2:18" ht="15" customHeight="1">
      <c r="B7" s="104" t="s">
        <v>40</v>
      </c>
      <c r="C7" s="104"/>
      <c r="D7" s="104" t="s">
        <v>40</v>
      </c>
      <c r="E7" s="104"/>
      <c r="F7" s="105" t="s">
        <v>40</v>
      </c>
      <c r="G7" s="104" t="s">
        <v>150</v>
      </c>
      <c r="H7" s="105"/>
      <c r="I7" s="104" t="s">
        <v>146</v>
      </c>
      <c r="J7" s="105"/>
      <c r="K7" s="105"/>
      <c r="L7" s="104" t="s">
        <v>41</v>
      </c>
      <c r="M7" s="104"/>
      <c r="N7" s="104"/>
      <c r="O7" s="104"/>
      <c r="P7" s="104" t="s">
        <v>296</v>
      </c>
      <c r="R7" s="104"/>
    </row>
    <row r="8" spans="1:18" ht="15" customHeight="1">
      <c r="A8" s="106"/>
      <c r="B8" s="105" t="s">
        <v>42</v>
      </c>
      <c r="C8" s="105"/>
      <c r="D8" s="105" t="s">
        <v>43</v>
      </c>
      <c r="E8" s="104"/>
      <c r="F8" s="136" t="s">
        <v>43</v>
      </c>
      <c r="G8" s="105" t="s">
        <v>162</v>
      </c>
      <c r="H8" s="105"/>
      <c r="I8" s="105" t="s">
        <v>143</v>
      </c>
      <c r="J8" s="105"/>
      <c r="K8" s="105"/>
      <c r="L8" s="105" t="s">
        <v>140</v>
      </c>
      <c r="M8" s="104"/>
      <c r="N8" s="105" t="s">
        <v>100</v>
      </c>
      <c r="O8" s="104"/>
      <c r="P8" s="105" t="s">
        <v>68</v>
      </c>
      <c r="R8" s="105" t="s">
        <v>18</v>
      </c>
    </row>
    <row r="9" spans="2:18" ht="15" customHeight="1">
      <c r="B9" s="104" t="s">
        <v>3</v>
      </c>
      <c r="C9" s="104"/>
      <c r="D9" s="104" t="s">
        <v>3</v>
      </c>
      <c r="E9" s="104"/>
      <c r="F9" s="104" t="s">
        <v>3</v>
      </c>
      <c r="G9" s="104" t="s">
        <v>3</v>
      </c>
      <c r="H9" s="104"/>
      <c r="I9" s="104" t="s">
        <v>3</v>
      </c>
      <c r="J9" s="105"/>
      <c r="K9" s="105"/>
      <c r="L9" s="104" t="s">
        <v>3</v>
      </c>
      <c r="M9" s="104"/>
      <c r="N9" s="104" t="s">
        <v>3</v>
      </c>
      <c r="O9" s="104"/>
      <c r="P9" s="104" t="s">
        <v>3</v>
      </c>
      <c r="R9" s="104" t="s">
        <v>3</v>
      </c>
    </row>
    <row r="10" spans="5:15" ht="15" customHeight="1">
      <c r="E10" s="104"/>
      <c r="M10" s="104"/>
      <c r="O10" s="104"/>
    </row>
    <row r="11" spans="2:18" ht="15" customHeight="1">
      <c r="B11" s="103"/>
      <c r="C11" s="103"/>
      <c r="D11" s="103"/>
      <c r="E11" s="103"/>
      <c r="F11" s="103"/>
      <c r="G11" s="103"/>
      <c r="H11" s="103"/>
      <c r="I11" s="103"/>
      <c r="J11" s="103"/>
      <c r="K11" s="103"/>
      <c r="L11" s="103"/>
      <c r="M11" s="104"/>
      <c r="N11" s="103"/>
      <c r="O11" s="103"/>
      <c r="P11" s="103"/>
      <c r="Q11" s="103"/>
      <c r="R11" s="103"/>
    </row>
    <row r="12" spans="1:18" ht="15" customHeight="1">
      <c r="A12" s="99" t="s">
        <v>169</v>
      </c>
      <c r="B12" s="103">
        <v>243893</v>
      </c>
      <c r="C12" s="103"/>
      <c r="D12" s="103">
        <v>13809</v>
      </c>
      <c r="E12" s="109"/>
      <c r="F12" s="103">
        <v>0</v>
      </c>
      <c r="G12" s="103">
        <v>26126</v>
      </c>
      <c r="H12" s="103"/>
      <c r="I12" s="103">
        <v>7965</v>
      </c>
      <c r="J12" s="103"/>
      <c r="K12" s="103"/>
      <c r="L12" s="103">
        <v>162103</v>
      </c>
      <c r="M12" s="104"/>
      <c r="N12" s="103">
        <f>SUM(B12:M12)</f>
        <v>453896</v>
      </c>
      <c r="O12" s="109"/>
      <c r="P12" s="103">
        <v>152641</v>
      </c>
      <c r="Q12" s="103"/>
      <c r="R12" s="103">
        <f>SUM(N12:Q12)</f>
        <v>606537</v>
      </c>
    </row>
    <row r="13" spans="1:18" ht="28.5">
      <c r="A13" s="119" t="s">
        <v>153</v>
      </c>
      <c r="B13" s="103">
        <v>322</v>
      </c>
      <c r="C13" s="103"/>
      <c r="D13" s="103">
        <v>790</v>
      </c>
      <c r="E13" s="109"/>
      <c r="F13" s="103"/>
      <c r="G13" s="103">
        <v>0</v>
      </c>
      <c r="H13" s="103"/>
      <c r="I13" s="103">
        <v>-132</v>
      </c>
      <c r="J13" s="103"/>
      <c r="K13" s="103"/>
      <c r="L13" s="103">
        <v>0</v>
      </c>
      <c r="M13" s="104"/>
      <c r="N13" s="103">
        <f>SUM(B13:L13)</f>
        <v>980</v>
      </c>
      <c r="O13" s="109"/>
      <c r="P13" s="103">
        <v>0</v>
      </c>
      <c r="Q13" s="103"/>
      <c r="R13" s="103">
        <f>SUM(N13:P13)</f>
        <v>980</v>
      </c>
    </row>
    <row r="14" spans="1:18" ht="33.75" customHeight="1">
      <c r="A14" s="119" t="s">
        <v>322</v>
      </c>
      <c r="B14" s="103">
        <v>0</v>
      </c>
      <c r="C14" s="103"/>
      <c r="D14" s="103">
        <v>0</v>
      </c>
      <c r="E14" s="109"/>
      <c r="F14" s="103">
        <v>0</v>
      </c>
      <c r="G14" s="103">
        <v>0</v>
      </c>
      <c r="H14" s="103"/>
      <c r="I14" s="103">
        <v>0</v>
      </c>
      <c r="J14" s="103"/>
      <c r="K14" s="103"/>
      <c r="L14" s="103">
        <v>89482</v>
      </c>
      <c r="M14" s="104"/>
      <c r="N14" s="103">
        <f>SUM(B14:L14)</f>
        <v>89482</v>
      </c>
      <c r="O14" s="109"/>
      <c r="P14" s="103">
        <v>18933</v>
      </c>
      <c r="Q14" s="103"/>
      <c r="R14" s="103">
        <f>SUM(N14:P14)</f>
        <v>108415</v>
      </c>
    </row>
    <row r="15" spans="1:18" ht="31.5" customHeight="1">
      <c r="A15" s="119" t="s">
        <v>302</v>
      </c>
      <c r="B15" s="103">
        <v>0</v>
      </c>
      <c r="C15" s="103"/>
      <c r="D15" s="103">
        <v>0</v>
      </c>
      <c r="E15" s="109"/>
      <c r="F15" s="103"/>
      <c r="G15" s="103">
        <v>119</v>
      </c>
      <c r="H15" s="103"/>
      <c r="I15" s="103">
        <v>0</v>
      </c>
      <c r="J15" s="103"/>
      <c r="K15" s="103"/>
      <c r="L15" s="103">
        <v>0</v>
      </c>
      <c r="M15" s="104"/>
      <c r="N15" s="103">
        <f>SUM(B15:L15)</f>
        <v>119</v>
      </c>
      <c r="O15" s="109"/>
      <c r="P15" s="103">
        <v>0</v>
      </c>
      <c r="Q15" s="103"/>
      <c r="R15" s="103">
        <f>SUM(N15:P15)</f>
        <v>119</v>
      </c>
    </row>
    <row r="16" spans="1:18" ht="15" customHeight="1">
      <c r="A16" s="121" t="s">
        <v>303</v>
      </c>
      <c r="B16" s="109">
        <v>0</v>
      </c>
      <c r="C16" s="109"/>
      <c r="D16" s="109">
        <v>0</v>
      </c>
      <c r="E16" s="109"/>
      <c r="F16" s="109"/>
      <c r="G16" s="109">
        <v>0</v>
      </c>
      <c r="H16" s="109"/>
      <c r="I16" s="109">
        <v>0</v>
      </c>
      <c r="J16" s="109"/>
      <c r="K16" s="109"/>
      <c r="L16" s="109">
        <v>-31096</v>
      </c>
      <c r="M16" s="104"/>
      <c r="N16" s="109">
        <f>SUM(B16:L16)</f>
        <v>-31096</v>
      </c>
      <c r="O16" s="109"/>
      <c r="P16" s="102">
        <v>0</v>
      </c>
      <c r="Q16" s="103"/>
      <c r="R16" s="109">
        <f>SUM(N16:P16)</f>
        <v>-31096</v>
      </c>
    </row>
    <row r="17" spans="1:18" ht="15" customHeight="1">
      <c r="A17" s="121" t="s">
        <v>321</v>
      </c>
      <c r="B17" s="109">
        <v>0</v>
      </c>
      <c r="C17" s="109"/>
      <c r="D17" s="109">
        <v>0</v>
      </c>
      <c r="E17" s="109"/>
      <c r="F17" s="109"/>
      <c r="G17" s="109">
        <v>0</v>
      </c>
      <c r="H17" s="109"/>
      <c r="I17" s="109">
        <v>0</v>
      </c>
      <c r="J17" s="109"/>
      <c r="K17" s="109"/>
      <c r="L17" s="109">
        <v>0</v>
      </c>
      <c r="M17" s="104"/>
      <c r="N17" s="109">
        <f>SUM(B17:L17)</f>
        <v>0</v>
      </c>
      <c r="O17" s="109"/>
      <c r="P17" s="102">
        <v>-2306</v>
      </c>
      <c r="Q17" s="103"/>
      <c r="R17" s="109">
        <f>SUM(N17:P17)</f>
        <v>-2306</v>
      </c>
    </row>
    <row r="18" spans="1:18" ht="15" customHeight="1">
      <c r="A18" s="108"/>
      <c r="B18" s="109"/>
      <c r="C18" s="109"/>
      <c r="D18" s="109"/>
      <c r="E18" s="109"/>
      <c r="F18" s="109"/>
      <c r="G18" s="109"/>
      <c r="H18" s="109"/>
      <c r="I18" s="109"/>
      <c r="J18" s="109"/>
      <c r="K18" s="109"/>
      <c r="L18" s="109"/>
      <c r="M18" s="104"/>
      <c r="N18" s="103"/>
      <c r="O18" s="109"/>
      <c r="P18" s="109"/>
      <c r="Q18" s="103"/>
      <c r="R18" s="103"/>
    </row>
    <row r="19" spans="1:20" ht="15" customHeight="1" thickBot="1">
      <c r="A19" s="108" t="s">
        <v>225</v>
      </c>
      <c r="B19" s="110">
        <f>SUM(B12:B18)</f>
        <v>244215</v>
      </c>
      <c r="C19" s="109"/>
      <c r="D19" s="110">
        <f>SUM(D12:D18)</f>
        <v>14599</v>
      </c>
      <c r="E19" s="109"/>
      <c r="F19" s="110">
        <f>SUM(F12:F13)</f>
        <v>0</v>
      </c>
      <c r="G19" s="110">
        <f>SUM(G12:G18)</f>
        <v>26245</v>
      </c>
      <c r="H19" s="110"/>
      <c r="I19" s="110">
        <f>SUM(I12:I18)</f>
        <v>7833</v>
      </c>
      <c r="J19" s="110"/>
      <c r="K19" s="110"/>
      <c r="L19" s="110">
        <f>SUM(L12:L18)</f>
        <v>220489</v>
      </c>
      <c r="M19" s="104"/>
      <c r="N19" s="110">
        <f>SUM(N12:N18)</f>
        <v>513381</v>
      </c>
      <c r="O19" s="109"/>
      <c r="P19" s="110">
        <f>SUM(P12:P18)</f>
        <v>169268</v>
      </c>
      <c r="Q19" s="103"/>
      <c r="R19" s="110">
        <f>SUM(R12:R18)</f>
        <v>682649</v>
      </c>
      <c r="T19" s="99">
        <f>B19+D19+L19-N19+G19+I19</f>
        <v>0</v>
      </c>
    </row>
    <row r="20" spans="5:17" ht="15" customHeight="1" thickTop="1">
      <c r="E20" s="109"/>
      <c r="M20" s="104"/>
      <c r="O20" s="109"/>
      <c r="Q20" s="103"/>
    </row>
    <row r="21" spans="1:18" ht="15" customHeight="1">
      <c r="A21" s="99" t="s">
        <v>226</v>
      </c>
      <c r="B21" s="103">
        <f>B19</f>
        <v>244215</v>
      </c>
      <c r="C21" s="103"/>
      <c r="D21" s="103">
        <f>D19</f>
        <v>14599</v>
      </c>
      <c r="E21" s="109"/>
      <c r="F21" s="103">
        <f>F19</f>
        <v>0</v>
      </c>
      <c r="G21" s="103">
        <f>G19</f>
        <v>26245</v>
      </c>
      <c r="H21" s="103"/>
      <c r="I21" s="103">
        <f>I19</f>
        <v>7833</v>
      </c>
      <c r="J21" s="103"/>
      <c r="K21" s="103"/>
      <c r="L21" s="103">
        <f>L19</f>
        <v>220489</v>
      </c>
      <c r="M21" s="104"/>
      <c r="N21" s="103">
        <f>SUM(B21:L21)</f>
        <v>513381</v>
      </c>
      <c r="O21" s="109"/>
      <c r="P21" s="103">
        <f>P19</f>
        <v>169268</v>
      </c>
      <c r="Q21" s="103"/>
      <c r="R21" s="103">
        <f>SUM(N21:P21)</f>
        <v>682649</v>
      </c>
    </row>
    <row r="22" spans="1:18" ht="27.75" customHeight="1">
      <c r="A22" s="119" t="s">
        <v>153</v>
      </c>
      <c r="B22" s="103">
        <v>5991</v>
      </c>
      <c r="C22" s="103"/>
      <c r="D22" s="103">
        <v>14678</v>
      </c>
      <c r="E22" s="109"/>
      <c r="F22" s="103"/>
      <c r="G22" s="103">
        <v>0</v>
      </c>
      <c r="H22" s="103"/>
      <c r="I22" s="103">
        <v>-2570</v>
      </c>
      <c r="J22" s="103"/>
      <c r="K22" s="103"/>
      <c r="L22" s="103">
        <v>0</v>
      </c>
      <c r="M22" s="104"/>
      <c r="N22" s="103">
        <f>SUM(B22:L22)</f>
        <v>18099</v>
      </c>
      <c r="O22" s="109"/>
      <c r="P22" s="103">
        <v>0</v>
      </c>
      <c r="Q22" s="103"/>
      <c r="R22" s="103">
        <f>SUM(N22:P22)</f>
        <v>18099</v>
      </c>
    </row>
    <row r="23" spans="1:18" ht="17.25" customHeight="1">
      <c r="A23" s="119" t="s">
        <v>301</v>
      </c>
      <c r="B23" s="103">
        <v>0</v>
      </c>
      <c r="C23" s="103"/>
      <c r="D23" s="103">
        <v>0</v>
      </c>
      <c r="E23" s="109"/>
      <c r="F23" s="103"/>
      <c r="G23" s="103">
        <v>0</v>
      </c>
      <c r="H23" s="103"/>
      <c r="I23" s="103">
        <v>0</v>
      </c>
      <c r="J23" s="103"/>
      <c r="K23" s="103"/>
      <c r="L23" s="103">
        <v>0</v>
      </c>
      <c r="M23" s="104"/>
      <c r="N23" s="103">
        <f>SUM(B23:L23)</f>
        <v>0</v>
      </c>
      <c r="O23" s="109"/>
      <c r="P23" s="103">
        <v>11071</v>
      </c>
      <c r="Q23" s="103"/>
      <c r="R23" s="103">
        <f>SUM(N23:P23)</f>
        <v>11071</v>
      </c>
    </row>
    <row r="24" spans="1:18" ht="36" customHeight="1">
      <c r="A24" s="119" t="s">
        <v>320</v>
      </c>
      <c r="B24" s="103">
        <v>0</v>
      </c>
      <c r="C24" s="103"/>
      <c r="D24" s="103">
        <v>0</v>
      </c>
      <c r="E24" s="109"/>
      <c r="F24" s="103">
        <v>0</v>
      </c>
      <c r="G24" s="103">
        <v>0</v>
      </c>
      <c r="H24" s="103"/>
      <c r="I24" s="103">
        <v>0</v>
      </c>
      <c r="J24" s="103"/>
      <c r="K24" s="103"/>
      <c r="L24" s="103">
        <f>PL!J38</f>
        <v>21833</v>
      </c>
      <c r="M24" s="104"/>
      <c r="N24" s="103">
        <f>SUM(B24:L24)</f>
        <v>21833</v>
      </c>
      <c r="O24" s="109"/>
      <c r="P24" s="103">
        <f>PL!J39</f>
        <v>2621</v>
      </c>
      <c r="Q24" s="103"/>
      <c r="R24" s="103">
        <f>SUM(N24:P24)</f>
        <v>24454</v>
      </c>
    </row>
    <row r="25" spans="1:18" ht="15" customHeight="1">
      <c r="A25" s="121" t="s">
        <v>303</v>
      </c>
      <c r="B25" s="103">
        <v>0</v>
      </c>
      <c r="C25" s="103"/>
      <c r="D25" s="103">
        <v>0</v>
      </c>
      <c r="E25" s="109"/>
      <c r="F25" s="103"/>
      <c r="G25" s="103">
        <v>0</v>
      </c>
      <c r="H25" s="103"/>
      <c r="I25" s="103">
        <v>0</v>
      </c>
      <c r="J25" s="103"/>
      <c r="K25" s="103"/>
      <c r="L25" s="103">
        <v>-45791</v>
      </c>
      <c r="M25" s="104"/>
      <c r="N25" s="103">
        <f>SUM(B25:L25)</f>
        <v>-45791</v>
      </c>
      <c r="O25" s="109"/>
      <c r="P25" s="103">
        <v>0</v>
      </c>
      <c r="Q25" s="103"/>
      <c r="R25" s="103">
        <f>SUM(N25:P25)</f>
        <v>-45791</v>
      </c>
    </row>
    <row r="26" spans="2:18" ht="15" customHeight="1">
      <c r="B26" s="111"/>
      <c r="C26" s="103"/>
      <c r="D26" s="111"/>
      <c r="E26" s="109"/>
      <c r="F26" s="111"/>
      <c r="G26" s="111"/>
      <c r="H26" s="111"/>
      <c r="I26" s="111"/>
      <c r="J26" s="111"/>
      <c r="K26" s="111"/>
      <c r="L26" s="111"/>
      <c r="M26" s="104"/>
      <c r="N26" s="113"/>
      <c r="O26" s="109"/>
      <c r="P26" s="112"/>
      <c r="Q26" s="103"/>
      <c r="R26" s="113"/>
    </row>
    <row r="27" spans="1:20" ht="15" customHeight="1" thickBot="1">
      <c r="A27" s="108" t="s">
        <v>260</v>
      </c>
      <c r="B27" s="114">
        <f>SUM(B21:B26)</f>
        <v>250206</v>
      </c>
      <c r="C27" s="103"/>
      <c r="D27" s="114">
        <f>SUM(D21:D26)</f>
        <v>29277</v>
      </c>
      <c r="E27" s="109"/>
      <c r="F27" s="114">
        <f>SUM(F21:F24)</f>
        <v>0</v>
      </c>
      <c r="G27" s="114">
        <f>SUM(G21:G26)</f>
        <v>26245</v>
      </c>
      <c r="H27" s="114"/>
      <c r="I27" s="114">
        <f>SUM(I21:I26)</f>
        <v>5263</v>
      </c>
      <c r="J27" s="114"/>
      <c r="K27" s="114"/>
      <c r="L27" s="114">
        <f>SUM(L21:L26)</f>
        <v>196531</v>
      </c>
      <c r="M27" s="104"/>
      <c r="N27" s="114">
        <f>SUM(N21:N26)</f>
        <v>507522</v>
      </c>
      <c r="O27" s="109"/>
      <c r="P27" s="114">
        <f>SUM(P21:P26)</f>
        <v>182960</v>
      </c>
      <c r="Q27" s="103"/>
      <c r="R27" s="114">
        <f>SUM(R21:R26)</f>
        <v>690482</v>
      </c>
      <c r="S27" s="142">
        <f>'BS'!C29-Equity!R27</f>
        <v>0</v>
      </c>
      <c r="T27" s="142">
        <f>B27+D27+L27-N27+I27+G27</f>
        <v>0</v>
      </c>
    </row>
    <row r="28" spans="5:17" ht="15" customHeight="1" thickTop="1">
      <c r="E28" s="109"/>
      <c r="M28" s="104"/>
      <c r="O28" s="109"/>
      <c r="Q28" s="103"/>
    </row>
    <row r="29" spans="2:18" ht="15" customHeight="1">
      <c r="B29" s="251">
        <f>B27-'BS'!C22</f>
        <v>0</v>
      </c>
      <c r="C29" s="251"/>
      <c r="D29" s="251">
        <f>D27-'BS'!C23</f>
        <v>0</v>
      </c>
      <c r="E29" s="251"/>
      <c r="F29" s="251"/>
      <c r="G29" s="251"/>
      <c r="H29" s="251"/>
      <c r="I29" s="251">
        <f>I27-'BS'!C24</f>
        <v>0</v>
      </c>
      <c r="J29" s="251"/>
      <c r="K29" s="251"/>
      <c r="L29" s="251">
        <f>L27-'BS'!C26</f>
        <v>0</v>
      </c>
      <c r="M29" s="251"/>
      <c r="N29" s="251">
        <f>N27-'BS'!C27</f>
        <v>0</v>
      </c>
      <c r="O29" s="251"/>
      <c r="P29" s="251">
        <f>'BS'!C28-Equity!P27</f>
        <v>0</v>
      </c>
      <c r="Q29" s="251"/>
      <c r="R29" s="251">
        <f>'BS'!C29-Equity!R27</f>
        <v>0</v>
      </c>
    </row>
    <row r="30" spans="1:18" ht="45" customHeight="1">
      <c r="A30" s="283" t="s">
        <v>300</v>
      </c>
      <c r="B30" s="283"/>
      <c r="C30" s="283"/>
      <c r="D30" s="283"/>
      <c r="E30" s="283"/>
      <c r="F30" s="283"/>
      <c r="G30" s="283"/>
      <c r="H30" s="283"/>
      <c r="I30" s="283"/>
      <c r="J30" s="283"/>
      <c r="K30" s="283"/>
      <c r="L30" s="291"/>
      <c r="M30" s="291"/>
      <c r="N30" s="291"/>
      <c r="O30" s="291"/>
      <c r="P30" s="291"/>
      <c r="Q30" s="291"/>
      <c r="R30" s="291"/>
    </row>
    <row r="31" spans="1:18" ht="15" customHeight="1">
      <c r="A31" s="295"/>
      <c r="B31" s="296"/>
      <c r="C31" s="296"/>
      <c r="D31" s="296"/>
      <c r="E31" s="296"/>
      <c r="F31" s="296"/>
      <c r="G31" s="296"/>
      <c r="H31" s="296"/>
      <c r="I31" s="296"/>
      <c r="J31" s="296"/>
      <c r="K31" s="296"/>
      <c r="L31" s="296"/>
      <c r="M31" s="296"/>
      <c r="N31" s="296"/>
      <c r="O31" s="296"/>
      <c r="P31" s="296"/>
      <c r="Q31" s="296"/>
      <c r="R31" s="296"/>
    </row>
    <row r="46" ht="15" customHeight="1">
      <c r="A46" s="103"/>
    </row>
    <row r="47" ht="15" customHeight="1">
      <c r="A47" s="103"/>
    </row>
    <row r="48" ht="15" customHeight="1">
      <c r="A48" s="103"/>
    </row>
    <row r="50" ht="15" customHeight="1">
      <c r="A50" s="103"/>
    </row>
    <row r="52" ht="15" customHeight="1">
      <c r="A52" s="103"/>
    </row>
    <row r="54" spans="1:17" ht="15" customHeight="1">
      <c r="A54" s="103"/>
      <c r="L54" s="104"/>
      <c r="M54" s="104"/>
      <c r="N54" s="104"/>
      <c r="O54" s="104"/>
      <c r="P54" s="104"/>
      <c r="Q54" s="104"/>
    </row>
    <row r="55" spans="1:18" ht="15" customHeight="1">
      <c r="A55" s="106"/>
      <c r="B55" s="106"/>
      <c r="C55" s="106"/>
      <c r="D55" s="106"/>
      <c r="E55" s="106"/>
      <c r="F55" s="106"/>
      <c r="G55" s="106"/>
      <c r="H55" s="106"/>
      <c r="I55" s="106"/>
      <c r="J55" s="106"/>
      <c r="K55" s="106"/>
      <c r="L55" s="107"/>
      <c r="M55" s="107"/>
      <c r="N55" s="107"/>
      <c r="O55" s="107"/>
      <c r="P55" s="107"/>
      <c r="Q55" s="107"/>
      <c r="R55" s="107"/>
    </row>
    <row r="56" spans="12:18" ht="15" customHeight="1">
      <c r="L56" s="104"/>
      <c r="M56" s="104"/>
      <c r="N56" s="104"/>
      <c r="O56" s="104"/>
      <c r="P56" s="104"/>
      <c r="Q56" s="104"/>
      <c r="R56" s="104"/>
    </row>
    <row r="60" spans="6:18" ht="15" customHeight="1">
      <c r="F60" s="108"/>
      <c r="G60" s="108"/>
      <c r="H60" s="108"/>
      <c r="I60" s="108"/>
      <c r="J60" s="108"/>
      <c r="K60" s="108"/>
      <c r="L60" s="108"/>
      <c r="M60" s="108"/>
      <c r="N60" s="108"/>
      <c r="O60" s="108"/>
      <c r="P60" s="108"/>
      <c r="Q60" s="108"/>
      <c r="R60" s="108"/>
    </row>
    <row r="61" spans="6:18" ht="15" customHeight="1">
      <c r="F61" s="108"/>
      <c r="G61" s="108"/>
      <c r="H61" s="108"/>
      <c r="I61" s="108"/>
      <c r="J61" s="108"/>
      <c r="K61" s="108"/>
      <c r="L61" s="108"/>
      <c r="M61" s="108"/>
      <c r="N61" s="108"/>
      <c r="O61" s="108"/>
      <c r="P61" s="108"/>
      <c r="Q61" s="108"/>
      <c r="R61" s="108"/>
    </row>
    <row r="62" spans="6:18" ht="15" customHeight="1">
      <c r="F62" s="108"/>
      <c r="G62" s="108"/>
      <c r="H62" s="108"/>
      <c r="I62" s="108"/>
      <c r="J62" s="108"/>
      <c r="K62" s="108"/>
      <c r="L62" s="108"/>
      <c r="M62" s="108"/>
      <c r="N62" s="108"/>
      <c r="O62" s="108"/>
      <c r="P62" s="108"/>
      <c r="Q62" s="108"/>
      <c r="R62" s="108"/>
    </row>
    <row r="63" spans="6:18" ht="15" customHeight="1">
      <c r="F63" s="108"/>
      <c r="G63" s="108"/>
      <c r="H63" s="108"/>
      <c r="I63" s="108"/>
      <c r="J63" s="108"/>
      <c r="K63" s="108"/>
      <c r="L63" s="108"/>
      <c r="M63" s="108"/>
      <c r="N63" s="108"/>
      <c r="O63" s="108"/>
      <c r="P63" s="108"/>
      <c r="Q63" s="108"/>
      <c r="R63" s="108"/>
    </row>
    <row r="64" spans="6:18" ht="15" customHeight="1">
      <c r="F64" s="108"/>
      <c r="G64" s="108"/>
      <c r="H64" s="108"/>
      <c r="I64" s="108"/>
      <c r="J64" s="108"/>
      <c r="K64" s="108"/>
      <c r="L64" s="108"/>
      <c r="M64" s="108"/>
      <c r="N64" s="108"/>
      <c r="O64" s="108"/>
      <c r="P64" s="108"/>
      <c r="Q64" s="108"/>
      <c r="R64" s="108"/>
    </row>
    <row r="65" spans="6:18" ht="15" customHeight="1">
      <c r="F65" s="108"/>
      <c r="G65" s="108"/>
      <c r="H65" s="108"/>
      <c r="I65" s="108"/>
      <c r="J65" s="108"/>
      <c r="K65" s="108"/>
      <c r="L65" s="108"/>
      <c r="M65" s="108"/>
      <c r="N65" s="108"/>
      <c r="O65" s="108"/>
      <c r="P65" s="108"/>
      <c r="Q65" s="108"/>
      <c r="R65" s="108"/>
    </row>
    <row r="66" spans="6:18" ht="15" customHeight="1">
      <c r="F66" s="108"/>
      <c r="G66" s="108"/>
      <c r="H66" s="108"/>
      <c r="I66" s="108"/>
      <c r="J66" s="108"/>
      <c r="K66" s="108"/>
      <c r="L66" s="108"/>
      <c r="M66" s="108"/>
      <c r="N66" s="108"/>
      <c r="O66" s="108"/>
      <c r="P66" s="108"/>
      <c r="Q66" s="108"/>
      <c r="R66" s="108"/>
    </row>
    <row r="67" spans="6:18" ht="15" customHeight="1">
      <c r="F67" s="108"/>
      <c r="G67" s="108"/>
      <c r="H67" s="108"/>
      <c r="I67" s="108"/>
      <c r="J67" s="108"/>
      <c r="K67" s="108"/>
      <c r="L67" s="108"/>
      <c r="M67" s="108"/>
      <c r="N67" s="108"/>
      <c r="O67" s="108"/>
      <c r="P67" s="108"/>
      <c r="Q67" s="108"/>
      <c r="R67" s="108"/>
    </row>
    <row r="68" spans="6:18" ht="15" customHeight="1">
      <c r="F68" s="108"/>
      <c r="G68" s="108"/>
      <c r="H68" s="108"/>
      <c r="I68" s="108"/>
      <c r="J68" s="108"/>
      <c r="K68" s="108"/>
      <c r="L68" s="108"/>
      <c r="M68" s="108"/>
      <c r="N68" s="108"/>
      <c r="O68" s="108"/>
      <c r="P68" s="108"/>
      <c r="Q68" s="108"/>
      <c r="R68" s="108"/>
    </row>
    <row r="69" spans="6:18" ht="15" customHeight="1">
      <c r="F69" s="108"/>
      <c r="G69" s="108"/>
      <c r="H69" s="108"/>
      <c r="I69" s="108"/>
      <c r="J69" s="108"/>
      <c r="K69" s="108"/>
      <c r="L69" s="108"/>
      <c r="M69" s="108"/>
      <c r="N69" s="108"/>
      <c r="O69" s="108"/>
      <c r="P69" s="108"/>
      <c r="Q69" s="108"/>
      <c r="R69" s="108"/>
    </row>
    <row r="70" spans="6:18" ht="15" customHeight="1">
      <c r="F70" s="108"/>
      <c r="G70" s="108"/>
      <c r="H70" s="108"/>
      <c r="I70" s="108"/>
      <c r="J70" s="108"/>
      <c r="K70" s="108"/>
      <c r="L70" s="108"/>
      <c r="M70" s="108"/>
      <c r="N70" s="108"/>
      <c r="O70" s="108"/>
      <c r="P70" s="108"/>
      <c r="Q70" s="108"/>
      <c r="R70" s="108"/>
    </row>
    <row r="71" spans="6:18" ht="15" customHeight="1">
      <c r="F71" s="108"/>
      <c r="G71" s="108"/>
      <c r="H71" s="108"/>
      <c r="I71" s="108"/>
      <c r="J71" s="108"/>
      <c r="K71" s="108"/>
      <c r="L71" s="108"/>
      <c r="M71" s="108"/>
      <c r="N71" s="108"/>
      <c r="O71" s="108"/>
      <c r="P71" s="108"/>
      <c r="Q71" s="108"/>
      <c r="R71" s="108"/>
    </row>
    <row r="72" spans="6:18" ht="15" customHeight="1">
      <c r="F72" s="108"/>
      <c r="G72" s="108"/>
      <c r="H72" s="108"/>
      <c r="I72" s="108"/>
      <c r="J72" s="108"/>
      <c r="K72" s="108"/>
      <c r="L72" s="108"/>
      <c r="M72" s="108"/>
      <c r="N72" s="108"/>
      <c r="O72" s="108"/>
      <c r="P72" s="108"/>
      <c r="Q72" s="108"/>
      <c r="R72" s="108"/>
    </row>
    <row r="73" spans="6:18" ht="15" customHeight="1">
      <c r="F73" s="108"/>
      <c r="G73" s="108"/>
      <c r="H73" s="108"/>
      <c r="I73" s="108"/>
      <c r="J73" s="108"/>
      <c r="K73" s="108"/>
      <c r="L73" s="108"/>
      <c r="M73" s="108"/>
      <c r="N73" s="108"/>
      <c r="O73" s="108"/>
      <c r="P73" s="108"/>
      <c r="Q73" s="108"/>
      <c r="R73" s="108"/>
    </row>
    <row r="74" spans="6:18" ht="15" customHeight="1">
      <c r="F74" s="108"/>
      <c r="G74" s="108"/>
      <c r="H74" s="108"/>
      <c r="I74" s="108"/>
      <c r="J74" s="108"/>
      <c r="K74" s="108"/>
      <c r="L74" s="108"/>
      <c r="M74" s="108"/>
      <c r="N74" s="108"/>
      <c r="O74" s="108"/>
      <c r="P74" s="108"/>
      <c r="Q74" s="108"/>
      <c r="R74" s="108"/>
    </row>
    <row r="75" spans="6:18" ht="15" customHeight="1">
      <c r="F75" s="108"/>
      <c r="G75" s="108"/>
      <c r="H75" s="108"/>
      <c r="I75" s="108"/>
      <c r="J75" s="108"/>
      <c r="K75" s="108"/>
      <c r="L75" s="108"/>
      <c r="M75" s="108"/>
      <c r="N75" s="108"/>
      <c r="O75" s="108"/>
      <c r="P75" s="108"/>
      <c r="Q75" s="108"/>
      <c r="R75" s="108"/>
    </row>
    <row r="76" spans="6:18" ht="15" customHeight="1">
      <c r="F76" s="108"/>
      <c r="G76" s="108"/>
      <c r="H76" s="108"/>
      <c r="I76" s="108"/>
      <c r="J76" s="108"/>
      <c r="K76" s="108"/>
      <c r="L76" s="108"/>
      <c r="M76" s="108"/>
      <c r="N76" s="108"/>
      <c r="O76" s="108"/>
      <c r="P76" s="108"/>
      <c r="Q76" s="108"/>
      <c r="R76" s="108"/>
    </row>
    <row r="77" spans="6:18" ht="15" customHeight="1">
      <c r="F77" s="108"/>
      <c r="G77" s="108"/>
      <c r="H77" s="108"/>
      <c r="I77" s="108"/>
      <c r="J77" s="108"/>
      <c r="K77" s="108"/>
      <c r="L77" s="108"/>
      <c r="M77" s="108"/>
      <c r="N77" s="108"/>
      <c r="O77" s="108"/>
      <c r="P77" s="108"/>
      <c r="Q77" s="108"/>
      <c r="R77" s="108"/>
    </row>
    <row r="93" ht="15" customHeight="1">
      <c r="A93" s="103">
        <f>A46</f>
        <v>0</v>
      </c>
    </row>
  </sheetData>
  <sheetProtection/>
  <mergeCells count="4">
    <mergeCell ref="A31:R31"/>
    <mergeCell ref="A30:R30"/>
    <mergeCell ref="B5:N5"/>
    <mergeCell ref="B6:I6"/>
  </mergeCells>
  <printOptions horizontalCentered="1"/>
  <pageMargins left="0.25" right="0.25" top="0.75" bottom="0.25" header="0.5" footer="0.25"/>
  <pageSetup fitToHeight="1" fitToWidth="1" horizontalDpi="600" verticalDpi="600" orientation="landscape" paperSize="9" scale="81" r:id="rId2"/>
  <headerFooter alignWithMargins="0">
    <oddHeader>&amp;C( &amp;P+2 )</oddHeader>
  </headerFooter>
  <drawing r:id="rId1"/>
</worksheet>
</file>

<file path=xl/worksheets/sheet4.xml><?xml version="1.0" encoding="utf-8"?>
<worksheet xmlns="http://schemas.openxmlformats.org/spreadsheetml/2006/main" xmlns:r="http://schemas.openxmlformats.org/officeDocument/2006/relationships">
  <dimension ref="A1:I69"/>
  <sheetViews>
    <sheetView view="pageBreakPreview" zoomScaleSheetLayoutView="100" zoomScalePageLayoutView="0" workbookViewId="0" topLeftCell="A48">
      <selection activeCell="K61" sqref="K61"/>
    </sheetView>
  </sheetViews>
  <sheetFormatPr defaultColWidth="9.140625" defaultRowHeight="15" customHeight="1"/>
  <cols>
    <col min="1" max="1" width="4.7109375" style="2" customWidth="1"/>
    <col min="2" max="2" width="64.140625" style="2" customWidth="1"/>
    <col min="3" max="3" width="3.00390625" style="2" customWidth="1"/>
    <col min="4" max="4" width="14.7109375" style="2" customWidth="1"/>
    <col min="5" max="5" width="3.00390625" style="2" customWidth="1"/>
    <col min="6" max="6" width="14.7109375" style="2" customWidth="1"/>
    <col min="7" max="7" width="13.140625" style="2" customWidth="1"/>
    <col min="8" max="16384" width="9.140625" style="2" customWidth="1"/>
  </cols>
  <sheetData>
    <row r="1" spans="1:9" ht="15" customHeight="1">
      <c r="A1" s="103" t="s">
        <v>231</v>
      </c>
      <c r="B1" s="99"/>
      <c r="C1" s="99"/>
      <c r="D1" s="99"/>
      <c r="E1" s="99"/>
      <c r="F1" s="99"/>
      <c r="G1" s="99"/>
      <c r="H1" s="99"/>
      <c r="I1" s="99"/>
    </row>
    <row r="2" spans="1:9" ht="15" customHeight="1">
      <c r="A2" s="103" t="s">
        <v>241</v>
      </c>
      <c r="B2" s="99"/>
      <c r="C2" s="99"/>
      <c r="D2" s="99"/>
      <c r="E2" s="99"/>
      <c r="F2" s="99"/>
      <c r="G2" s="99"/>
      <c r="H2" s="99"/>
      <c r="I2" s="99"/>
    </row>
    <row r="3" spans="1:9" ht="15" customHeight="1">
      <c r="A3" s="103"/>
      <c r="B3" s="99"/>
      <c r="C3" s="99"/>
      <c r="D3" s="138"/>
      <c r="E3" s="139"/>
      <c r="F3" s="139"/>
      <c r="G3" s="99"/>
      <c r="H3" s="99"/>
      <c r="I3" s="99"/>
    </row>
    <row r="4" spans="1:9" ht="15" customHeight="1">
      <c r="A4" s="103"/>
      <c r="B4" s="99"/>
      <c r="C4" s="99"/>
      <c r="D4" s="139"/>
      <c r="E4" s="139"/>
      <c r="F4" s="139"/>
      <c r="G4" s="99"/>
      <c r="H4" s="99"/>
      <c r="I4" s="99"/>
    </row>
    <row r="5" spans="1:6" ht="28.5" customHeight="1">
      <c r="A5" s="103"/>
      <c r="B5" s="99"/>
      <c r="C5" s="99"/>
      <c r="D5" s="301" t="s">
        <v>178</v>
      </c>
      <c r="E5" s="302"/>
      <c r="F5" s="302"/>
    </row>
    <row r="6" spans="1:6" ht="15" customHeight="1">
      <c r="A6" s="99"/>
      <c r="B6" s="99"/>
      <c r="C6" s="99"/>
      <c r="D6" s="69" t="s">
        <v>240</v>
      </c>
      <c r="E6" s="107"/>
      <c r="F6" s="69" t="s">
        <v>170</v>
      </c>
    </row>
    <row r="7" spans="1:6" ht="15" customHeight="1">
      <c r="A7" s="99"/>
      <c r="B7" s="99"/>
      <c r="C7" s="99"/>
      <c r="D7" s="104" t="s">
        <v>3</v>
      </c>
      <c r="E7" s="104"/>
      <c r="F7" s="104" t="s">
        <v>3</v>
      </c>
    </row>
    <row r="8" spans="1:6" ht="15" customHeight="1">
      <c r="A8" s="99"/>
      <c r="B8" s="99"/>
      <c r="C8" s="99"/>
      <c r="D8" s="6" t="s">
        <v>11</v>
      </c>
      <c r="E8" s="6"/>
      <c r="F8" s="6" t="s">
        <v>11</v>
      </c>
    </row>
    <row r="9" spans="1:6" ht="15" customHeight="1">
      <c r="A9" s="99"/>
      <c r="B9" s="99"/>
      <c r="C9" s="99"/>
      <c r="D9" s="6"/>
      <c r="E9" s="6"/>
      <c r="F9" s="6"/>
    </row>
    <row r="10" spans="1:6" ht="15" customHeight="1">
      <c r="A10" s="103" t="s">
        <v>304</v>
      </c>
      <c r="B10" s="99"/>
      <c r="C10" s="99"/>
      <c r="D10" s="55"/>
      <c r="E10" s="104"/>
      <c r="F10" s="55"/>
    </row>
    <row r="11" spans="1:6" ht="15" customHeight="1">
      <c r="A11" s="99" t="s">
        <v>206</v>
      </c>
      <c r="B11" s="99"/>
      <c r="C11" s="99"/>
      <c r="D11" s="55">
        <f>PL!J32</f>
        <v>30674</v>
      </c>
      <c r="E11" s="104"/>
      <c r="F11" s="55">
        <f>PL!L32</f>
        <v>27197</v>
      </c>
    </row>
    <row r="12" spans="1:6" ht="15" customHeight="1">
      <c r="A12" s="99"/>
      <c r="B12" s="99"/>
      <c r="C12" s="99"/>
      <c r="D12" s="3"/>
      <c r="F12" s="3"/>
    </row>
    <row r="13" spans="1:6" ht="15" customHeight="1">
      <c r="A13" s="99" t="s">
        <v>211</v>
      </c>
      <c r="B13" s="99"/>
      <c r="C13" s="99"/>
      <c r="D13" s="23">
        <v>11723</v>
      </c>
      <c r="E13" s="99"/>
      <c r="F13" s="23">
        <f>13583+29</f>
        <v>13612</v>
      </c>
    </row>
    <row r="14" spans="1:6" ht="15" customHeight="1">
      <c r="A14" s="99"/>
      <c r="B14" s="99"/>
      <c r="C14" s="99"/>
      <c r="D14" s="61"/>
      <c r="E14" s="99"/>
      <c r="F14" s="61"/>
    </row>
    <row r="15" spans="1:7" ht="15" customHeight="1">
      <c r="A15" s="99" t="s">
        <v>305</v>
      </c>
      <c r="B15" s="99"/>
      <c r="C15" s="99"/>
      <c r="D15" s="70">
        <f>SUM(D11:D13)</f>
        <v>42397</v>
      </c>
      <c r="E15" s="99"/>
      <c r="F15" s="70">
        <f>SUM(F11:F13)</f>
        <v>40809</v>
      </c>
      <c r="G15" s="99"/>
    </row>
    <row r="16" spans="1:7" ht="15" customHeight="1">
      <c r="A16" s="99"/>
      <c r="B16" s="99"/>
      <c r="C16" s="99"/>
      <c r="D16" s="70"/>
      <c r="E16" s="99"/>
      <c r="F16" s="70"/>
      <c r="G16" s="99"/>
    </row>
    <row r="17" spans="1:6" ht="15" customHeight="1">
      <c r="A17" s="99" t="s">
        <v>307</v>
      </c>
      <c r="B17" s="99"/>
      <c r="C17" s="99"/>
      <c r="D17" s="55"/>
      <c r="E17" s="99"/>
      <c r="F17" s="55"/>
    </row>
    <row r="18" spans="1:6" ht="15" customHeight="1">
      <c r="A18" s="99"/>
      <c r="B18" s="99" t="s">
        <v>44</v>
      </c>
      <c r="C18" s="99"/>
      <c r="D18" s="55">
        <f>159271-7928+1</f>
        <v>151344</v>
      </c>
      <c r="E18" s="99"/>
      <c r="F18" s="55">
        <f>21744-1+87</f>
        <v>21830</v>
      </c>
    </row>
    <row r="19" spans="1:7" ht="15" customHeight="1">
      <c r="A19" s="99"/>
      <c r="B19" s="99" t="s">
        <v>156</v>
      </c>
      <c r="C19" s="99"/>
      <c r="D19" s="55">
        <v>-1914</v>
      </c>
      <c r="E19" s="99"/>
      <c r="F19" s="55">
        <v>-726</v>
      </c>
      <c r="G19" s="99"/>
    </row>
    <row r="20" spans="1:7" ht="15" customHeight="1" hidden="1">
      <c r="A20" s="99"/>
      <c r="B20" s="99" t="s">
        <v>157</v>
      </c>
      <c r="C20" s="99"/>
      <c r="D20" s="55"/>
      <c r="E20" s="99"/>
      <c r="F20" s="55"/>
      <c r="G20" s="99"/>
    </row>
    <row r="21" spans="1:7" ht="15" customHeight="1">
      <c r="A21" s="99"/>
      <c r="B21" s="99" t="s">
        <v>128</v>
      </c>
      <c r="C21" s="99"/>
      <c r="D21" s="55"/>
      <c r="E21" s="99"/>
      <c r="F21" s="55"/>
      <c r="G21" s="99"/>
    </row>
    <row r="22" spans="1:7" ht="15" customHeight="1">
      <c r="A22" s="99"/>
      <c r="B22" s="99" t="s">
        <v>306</v>
      </c>
      <c r="C22" s="99"/>
      <c r="D22" s="55">
        <v>1344</v>
      </c>
      <c r="E22" s="99"/>
      <c r="F22" s="55">
        <v>5</v>
      </c>
      <c r="G22" s="99"/>
    </row>
    <row r="23" spans="1:7" ht="15" customHeight="1">
      <c r="A23" s="99"/>
      <c r="B23" s="99" t="s">
        <v>21</v>
      </c>
      <c r="C23" s="99"/>
      <c r="D23" s="55">
        <v>-9960</v>
      </c>
      <c r="E23" s="99"/>
      <c r="F23" s="55">
        <v>-6627</v>
      </c>
      <c r="G23" s="99"/>
    </row>
    <row r="24" spans="1:7" ht="15" customHeight="1" hidden="1">
      <c r="A24" s="99"/>
      <c r="B24" s="99" t="s">
        <v>97</v>
      </c>
      <c r="C24" s="99"/>
      <c r="D24" s="55">
        <v>0</v>
      </c>
      <c r="E24" s="99"/>
      <c r="F24" s="55">
        <v>0</v>
      </c>
      <c r="G24" s="99"/>
    </row>
    <row r="25" spans="1:7" ht="15" customHeight="1" hidden="1">
      <c r="A25" s="99"/>
      <c r="B25" s="99" t="s">
        <v>104</v>
      </c>
      <c r="C25" s="99"/>
      <c r="D25" s="55">
        <v>0</v>
      </c>
      <c r="E25" s="99"/>
      <c r="F25" s="55">
        <v>0</v>
      </c>
      <c r="G25" s="99"/>
    </row>
    <row r="26" spans="1:7" ht="15" customHeight="1" hidden="1">
      <c r="A26" s="99"/>
      <c r="B26" s="99" t="s">
        <v>104</v>
      </c>
      <c r="C26" s="99"/>
      <c r="D26" s="55">
        <v>0</v>
      </c>
      <c r="E26" s="99"/>
      <c r="F26" s="55">
        <v>0</v>
      </c>
      <c r="G26" s="99"/>
    </row>
    <row r="27" spans="1:6" ht="15" customHeight="1">
      <c r="A27" s="99"/>
      <c r="B27" s="99"/>
      <c r="C27" s="99"/>
      <c r="D27" s="61"/>
      <c r="E27" s="99"/>
      <c r="F27" s="61"/>
    </row>
    <row r="28" spans="1:6" ht="15" customHeight="1">
      <c r="A28" s="103" t="s">
        <v>293</v>
      </c>
      <c r="B28" s="99"/>
      <c r="C28" s="99"/>
      <c r="D28" s="61">
        <f>SUM(D15:D26)</f>
        <v>183211</v>
      </c>
      <c r="E28" s="99"/>
      <c r="F28" s="61">
        <f>SUM(F15:F26)</f>
        <v>55291</v>
      </c>
    </row>
    <row r="29" spans="1:6" ht="15" customHeight="1">
      <c r="A29" s="99"/>
      <c r="B29" s="99"/>
      <c r="C29" s="99"/>
      <c r="D29" s="70"/>
      <c r="E29" s="99"/>
      <c r="F29" s="70"/>
    </row>
    <row r="30" spans="1:7" ht="15" customHeight="1">
      <c r="A30" s="103" t="s">
        <v>165</v>
      </c>
      <c r="B30" s="99"/>
      <c r="C30" s="99"/>
      <c r="D30" s="55"/>
      <c r="E30" s="104"/>
      <c r="F30" s="55"/>
      <c r="G30" s="99"/>
    </row>
    <row r="31" spans="1:6" ht="15" customHeight="1">
      <c r="A31" s="103"/>
      <c r="B31" s="115" t="s">
        <v>105</v>
      </c>
      <c r="C31" s="99"/>
      <c r="D31" s="55">
        <v>-4338</v>
      </c>
      <c r="E31" s="104"/>
      <c r="F31" s="55">
        <v>-4768</v>
      </c>
    </row>
    <row r="32" spans="1:6" ht="15" customHeight="1" hidden="1">
      <c r="A32" s="103"/>
      <c r="B32" s="115" t="s">
        <v>124</v>
      </c>
      <c r="C32" s="99"/>
      <c r="D32" s="55">
        <v>0</v>
      </c>
      <c r="E32" s="104"/>
      <c r="F32" s="55">
        <v>0</v>
      </c>
    </row>
    <row r="33" spans="1:6" ht="15" customHeight="1" hidden="1">
      <c r="A33" s="103"/>
      <c r="B33" s="115" t="s">
        <v>131</v>
      </c>
      <c r="C33" s="99"/>
      <c r="D33" s="55">
        <v>0</v>
      </c>
      <c r="E33" s="104"/>
      <c r="F33" s="55">
        <v>0</v>
      </c>
    </row>
    <row r="34" spans="1:6" ht="15" customHeight="1">
      <c r="A34" s="103"/>
      <c r="B34" s="115" t="s">
        <v>179</v>
      </c>
      <c r="C34" s="99"/>
      <c r="D34" s="55">
        <v>116</v>
      </c>
      <c r="E34" s="104"/>
      <c r="F34" s="55">
        <v>52</v>
      </c>
    </row>
    <row r="35" spans="1:6" ht="15" customHeight="1">
      <c r="A35" s="103"/>
      <c r="B35" s="115" t="s">
        <v>51</v>
      </c>
      <c r="C35" s="99"/>
      <c r="D35" s="55">
        <v>-9554</v>
      </c>
      <c r="E35" s="104"/>
      <c r="F35" s="55">
        <v>-16727</v>
      </c>
    </row>
    <row r="36" spans="1:6" ht="15" customHeight="1" hidden="1">
      <c r="A36" s="103"/>
      <c r="B36" s="115" t="s">
        <v>125</v>
      </c>
      <c r="C36" s="99"/>
      <c r="D36" s="55">
        <v>0</v>
      </c>
      <c r="E36" s="104"/>
      <c r="F36" s="55">
        <v>0</v>
      </c>
    </row>
    <row r="37" spans="1:6" ht="15" customHeight="1" hidden="1">
      <c r="A37" s="103"/>
      <c r="B37" s="115" t="s">
        <v>113</v>
      </c>
      <c r="C37" s="99"/>
      <c r="D37" s="55">
        <v>0</v>
      </c>
      <c r="E37" s="104"/>
      <c r="F37" s="55">
        <v>0</v>
      </c>
    </row>
    <row r="38" spans="1:6" ht="15" customHeight="1" hidden="1">
      <c r="A38" s="103"/>
      <c r="B38" s="115" t="s">
        <v>158</v>
      </c>
      <c r="C38" s="99"/>
      <c r="D38" s="55">
        <v>0</v>
      </c>
      <c r="E38" s="104"/>
      <c r="F38" s="55">
        <v>0</v>
      </c>
    </row>
    <row r="40" spans="1:6" ht="15" customHeight="1" hidden="1">
      <c r="A40" s="103"/>
      <c r="B40" s="115" t="s">
        <v>106</v>
      </c>
      <c r="C40" s="99"/>
      <c r="D40" s="55">
        <v>0</v>
      </c>
      <c r="E40" s="104"/>
      <c r="F40" s="55">
        <v>0</v>
      </c>
    </row>
    <row r="41" spans="1:6" ht="15" customHeight="1">
      <c r="A41" s="103" t="s">
        <v>207</v>
      </c>
      <c r="B41" s="99"/>
      <c r="C41" s="99"/>
      <c r="D41" s="116">
        <f>SUM(D31:D40)</f>
        <v>-13776</v>
      </c>
      <c r="E41" s="104"/>
      <c r="F41" s="116">
        <f>SUM(F31:F40)</f>
        <v>-21443</v>
      </c>
    </row>
    <row r="42" spans="1:6" ht="15" customHeight="1">
      <c r="A42" s="103"/>
      <c r="B42" s="99"/>
      <c r="C42" s="99"/>
      <c r="D42" s="70"/>
      <c r="E42" s="104"/>
      <c r="F42" s="70"/>
    </row>
    <row r="43" spans="1:6" ht="15" customHeight="1">
      <c r="A43" s="103" t="s">
        <v>308</v>
      </c>
      <c r="B43" s="99"/>
      <c r="C43" s="99"/>
      <c r="D43" s="55"/>
      <c r="E43" s="104"/>
      <c r="F43" s="55"/>
    </row>
    <row r="44" spans="2:6" ht="15" customHeight="1">
      <c r="B44" s="99" t="s">
        <v>116</v>
      </c>
      <c r="C44" s="99"/>
      <c r="D44" s="55">
        <v>0</v>
      </c>
      <c r="E44" s="99"/>
      <c r="F44" s="55">
        <v>-584</v>
      </c>
    </row>
    <row r="45" spans="2:6" s="221" customFormat="1" ht="15" customHeight="1">
      <c r="B45" s="230" t="s">
        <v>133</v>
      </c>
      <c r="C45" s="230"/>
      <c r="D45" s="231">
        <v>-6</v>
      </c>
      <c r="E45" s="230"/>
      <c r="F45" s="231">
        <v>0</v>
      </c>
    </row>
    <row r="46" spans="2:6" ht="15" customHeight="1" hidden="1">
      <c r="B46" s="99" t="s">
        <v>168</v>
      </c>
      <c r="C46" s="99"/>
      <c r="D46" s="55">
        <v>0</v>
      </c>
      <c r="E46" s="99"/>
      <c r="F46" s="55">
        <v>0</v>
      </c>
    </row>
    <row r="47" spans="2:6" ht="15" customHeight="1">
      <c r="B47" s="99" t="s">
        <v>159</v>
      </c>
      <c r="C47" s="99"/>
      <c r="D47" s="55">
        <v>29169</v>
      </c>
      <c r="E47" s="99"/>
      <c r="F47" s="55">
        <v>0</v>
      </c>
    </row>
    <row r="48" spans="1:6" ht="15" customHeight="1">
      <c r="A48" s="99"/>
      <c r="B48" s="99"/>
      <c r="C48" s="99"/>
      <c r="D48" s="61"/>
      <c r="E48" s="99"/>
      <c r="F48" s="61"/>
    </row>
    <row r="49" spans="1:6" ht="15" customHeight="1">
      <c r="A49" s="103" t="s">
        <v>292</v>
      </c>
      <c r="B49" s="99"/>
      <c r="C49" s="99"/>
      <c r="D49" s="61">
        <f>SUM(D44:D47)</f>
        <v>29163</v>
      </c>
      <c r="E49" s="99"/>
      <c r="F49" s="61">
        <f>SUM(F44:F47)</f>
        <v>-584</v>
      </c>
    </row>
    <row r="50" spans="1:6" ht="15" customHeight="1">
      <c r="A50" s="99"/>
      <c r="B50" s="99"/>
      <c r="C50" s="99"/>
      <c r="D50" s="55"/>
      <c r="E50" s="99"/>
      <c r="F50" s="55"/>
    </row>
    <row r="51" spans="1:9" ht="15" customHeight="1">
      <c r="A51" s="103" t="s">
        <v>323</v>
      </c>
      <c r="B51" s="99"/>
      <c r="C51" s="99"/>
      <c r="D51" s="55">
        <f>+D28+D41+D49</f>
        <v>198598</v>
      </c>
      <c r="E51" s="99"/>
      <c r="F51" s="55">
        <f>+F28+F41+F49</f>
        <v>33264</v>
      </c>
      <c r="G51" s="99"/>
      <c r="H51" s="99"/>
      <c r="I51" s="99"/>
    </row>
    <row r="52" spans="1:6" ht="15" customHeight="1">
      <c r="A52" s="103" t="s">
        <v>117</v>
      </c>
      <c r="B52" s="99"/>
      <c r="C52" s="99"/>
      <c r="D52" s="55">
        <v>128930</v>
      </c>
      <c r="E52" s="99"/>
      <c r="F52" s="55">
        <v>18112</v>
      </c>
    </row>
    <row r="53" spans="1:6" ht="15" customHeight="1">
      <c r="A53" s="103"/>
      <c r="B53" s="103"/>
      <c r="C53" s="99"/>
      <c r="D53" s="55"/>
      <c r="E53" s="99"/>
      <c r="F53" s="55"/>
    </row>
    <row r="54" spans="1:6" ht="15" customHeight="1" thickBot="1">
      <c r="A54" s="103" t="s">
        <v>181</v>
      </c>
      <c r="B54" s="103"/>
      <c r="C54" s="99"/>
      <c r="D54" s="117">
        <f>SUM(D51:D53)</f>
        <v>327528</v>
      </c>
      <c r="E54" s="99"/>
      <c r="F54" s="117">
        <f>SUM(F51:F53)</f>
        <v>51376</v>
      </c>
    </row>
    <row r="55" spans="1:6" ht="15" customHeight="1">
      <c r="A55" s="99"/>
      <c r="B55" s="99"/>
      <c r="C55" s="99"/>
      <c r="D55" s="118"/>
      <c r="E55" s="99"/>
      <c r="F55" s="118"/>
    </row>
    <row r="56" spans="1:6" ht="15" customHeight="1">
      <c r="A56" s="103" t="s">
        <v>212</v>
      </c>
      <c r="B56" s="99"/>
      <c r="C56" s="99"/>
      <c r="D56" s="118"/>
      <c r="E56" s="99"/>
      <c r="F56" s="118"/>
    </row>
    <row r="57" spans="1:6" ht="15" customHeight="1">
      <c r="A57" s="99"/>
      <c r="B57" s="99" t="s">
        <v>134</v>
      </c>
      <c r="C57" s="99"/>
      <c r="D57" s="55">
        <v>202985</v>
      </c>
      <c r="E57" s="55"/>
      <c r="F57" s="55">
        <f>1759+20998</f>
        <v>22757</v>
      </c>
    </row>
    <row r="58" spans="1:6" ht="15" customHeight="1">
      <c r="A58" s="99"/>
      <c r="B58" s="99" t="s">
        <v>144</v>
      </c>
      <c r="C58" s="99"/>
      <c r="D58" s="55">
        <f>124543+1522</f>
        <v>126065</v>
      </c>
      <c r="E58" s="55"/>
      <c r="F58" s="55">
        <v>30378</v>
      </c>
    </row>
    <row r="59" spans="1:6" ht="15" customHeight="1">
      <c r="A59" s="99"/>
      <c r="B59" s="99"/>
      <c r="C59" s="99"/>
      <c r="D59" s="71">
        <f>SUM(D57:D58)</f>
        <v>329050</v>
      </c>
      <c r="E59" s="55"/>
      <c r="F59" s="71">
        <f>SUM(F57:F58)</f>
        <v>53135</v>
      </c>
    </row>
    <row r="60" spans="1:6" ht="15" customHeight="1">
      <c r="A60" s="99"/>
      <c r="B60" s="99" t="s">
        <v>52</v>
      </c>
      <c r="C60" s="99"/>
      <c r="D60" s="55"/>
      <c r="E60" s="55"/>
      <c r="F60" s="55"/>
    </row>
    <row r="61" spans="1:7" ht="15" customHeight="1">
      <c r="A61" s="99"/>
      <c r="B61" s="99" t="s">
        <v>135</v>
      </c>
      <c r="C61" s="99"/>
      <c r="D61" s="70">
        <v>-1522</v>
      </c>
      <c r="E61" s="55"/>
      <c r="F61" s="70">
        <v>-1759</v>
      </c>
      <c r="G61" s="99"/>
    </row>
    <row r="62" spans="1:7" ht="15" customHeight="1">
      <c r="A62" s="99"/>
      <c r="B62" s="99"/>
      <c r="C62" s="99"/>
      <c r="D62" s="61"/>
      <c r="E62" s="55"/>
      <c r="F62" s="61"/>
      <c r="G62" s="99"/>
    </row>
    <row r="63" spans="1:7" ht="15" customHeight="1" thickBot="1">
      <c r="A63" s="99"/>
      <c r="B63" s="99"/>
      <c r="C63" s="99"/>
      <c r="D63" s="117">
        <f>SUM(D59:D61)</f>
        <v>327528</v>
      </c>
      <c r="E63" s="55"/>
      <c r="F63" s="117">
        <f>SUM(F59:F61)</f>
        <v>51376</v>
      </c>
      <c r="G63" s="99">
        <f>+D63-D54</f>
        <v>0</v>
      </c>
    </row>
    <row r="64" spans="1:6" ht="15" customHeight="1">
      <c r="A64" s="103"/>
      <c r="C64" s="99"/>
      <c r="D64" s="252">
        <f>'BS'!C17-Cashflow!D59</f>
        <v>0</v>
      </c>
      <c r="E64" s="253"/>
      <c r="F64" s="252"/>
    </row>
    <row r="65" spans="1:6" ht="15" customHeight="1">
      <c r="A65" s="103"/>
      <c r="C65" s="99"/>
      <c r="D65" s="252">
        <f>D54-D63</f>
        <v>0</v>
      </c>
      <c r="E65" s="253"/>
      <c r="F65" s="252">
        <f>F54-F63</f>
        <v>0</v>
      </c>
    </row>
    <row r="66" spans="1:7" ht="45" customHeight="1">
      <c r="A66" s="283" t="s">
        <v>257</v>
      </c>
      <c r="B66" s="283"/>
      <c r="C66" s="283"/>
      <c r="D66" s="283"/>
      <c r="E66" s="283"/>
      <c r="F66" s="283"/>
      <c r="G66" s="99"/>
    </row>
    <row r="67" spans="1:7" ht="15" customHeight="1">
      <c r="A67" s="59"/>
      <c r="B67" s="59"/>
      <c r="C67" s="59"/>
      <c r="D67" s="119">
        <f>+D54-D63</f>
        <v>0</v>
      </c>
      <c r="E67" s="59"/>
      <c r="F67" s="119">
        <f>+F54-F63</f>
        <v>0</v>
      </c>
      <c r="G67" s="99"/>
    </row>
    <row r="68" spans="1:6" ht="15" customHeight="1">
      <c r="A68" s="59"/>
      <c r="B68" s="59"/>
      <c r="C68" s="59"/>
      <c r="D68" s="119">
        <f>D59-'BS'!C17</f>
        <v>0</v>
      </c>
      <c r="E68" s="59"/>
      <c r="F68" s="59"/>
    </row>
    <row r="69" spans="1:6" ht="15" customHeight="1">
      <c r="A69" s="59"/>
      <c r="B69" s="59"/>
      <c r="C69" s="59"/>
      <c r="D69" s="59"/>
      <c r="E69" s="59"/>
      <c r="F69" s="59"/>
    </row>
  </sheetData>
  <sheetProtection/>
  <mergeCells count="2">
    <mergeCell ref="A66:F66"/>
    <mergeCell ref="D5:F5"/>
  </mergeCells>
  <printOptions horizontalCentered="1"/>
  <pageMargins left="0.5" right="0.25" top="0.37" bottom="0.39" header="0.16" footer="0.14"/>
  <pageSetup horizontalDpi="600" verticalDpi="600" orientation="portrait" paperSize="9" scale="84"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dimension ref="A1:AJ190"/>
  <sheetViews>
    <sheetView showGridLines="0" view="pageBreakPreview" zoomScaleSheetLayoutView="100" zoomScalePageLayoutView="0" workbookViewId="0" topLeftCell="A169">
      <selection activeCell="U87" sqref="U87"/>
    </sheetView>
  </sheetViews>
  <sheetFormatPr defaultColWidth="9.140625" defaultRowHeight="14.25" customHeight="1"/>
  <cols>
    <col min="1" max="1" width="4.140625" style="2" customWidth="1"/>
    <col min="2" max="2" width="3.00390625" style="2" customWidth="1"/>
    <col min="3" max="3" width="4.8515625" style="2" customWidth="1"/>
    <col min="4" max="4" width="29.57421875" style="2" customWidth="1"/>
    <col min="5" max="6" width="3.57421875" style="2" customWidth="1"/>
    <col min="7" max="7" width="1.7109375" style="2" customWidth="1"/>
    <col min="8" max="8" width="11.8515625" style="2" customWidth="1"/>
    <col min="9" max="9" width="1.421875" style="2" customWidth="1"/>
    <col min="10" max="10" width="13.28125" style="2" customWidth="1"/>
    <col min="11" max="11" width="1.421875" style="2" customWidth="1"/>
    <col min="12" max="12" width="13.00390625" style="2" customWidth="1"/>
    <col min="13" max="13" width="1.7109375" style="2" customWidth="1"/>
    <col min="14" max="14" width="13.421875" style="2" customWidth="1"/>
    <col min="15" max="15" width="1.28515625" style="2" customWidth="1"/>
    <col min="16" max="16" width="15.421875" style="2" customWidth="1"/>
    <col min="17" max="17" width="1.57421875" style="2" customWidth="1"/>
    <col min="18" max="18" width="13.421875" style="254" customWidth="1"/>
    <col min="19" max="19" width="11.8515625" style="2" bestFit="1" customWidth="1"/>
    <col min="20" max="20" width="9.140625" style="2" customWidth="1"/>
    <col min="21" max="21" width="10.7109375" style="2" bestFit="1" customWidth="1"/>
    <col min="22" max="16384" width="9.140625" style="2" customWidth="1"/>
  </cols>
  <sheetData>
    <row r="1" ht="14.25" customHeight="1">
      <c r="A1" s="1" t="s">
        <v>175</v>
      </c>
    </row>
    <row r="3" spans="1:16" ht="14.25" customHeight="1">
      <c r="A3" s="3">
        <v>1</v>
      </c>
      <c r="B3" s="3"/>
      <c r="C3" s="307" t="s">
        <v>53</v>
      </c>
      <c r="D3" s="307"/>
      <c r="E3" s="307"/>
      <c r="F3" s="307"/>
      <c r="G3" s="307"/>
      <c r="H3" s="307"/>
      <c r="I3" s="307"/>
      <c r="J3" s="307"/>
      <c r="K3" s="307"/>
      <c r="L3" s="307"/>
      <c r="M3" s="307"/>
      <c r="N3" s="307"/>
      <c r="O3" s="307"/>
      <c r="P3" s="307"/>
    </row>
    <row r="4" spans="1:5" ht="14.25" customHeight="1">
      <c r="A4" s="3"/>
      <c r="B4" s="3"/>
      <c r="C4" s="3"/>
      <c r="D4" s="3"/>
      <c r="E4" s="3"/>
    </row>
    <row r="5" spans="3:16" ht="17.25" customHeight="1">
      <c r="C5" s="268" t="s">
        <v>197</v>
      </c>
      <c r="D5" s="268"/>
      <c r="E5" s="268"/>
      <c r="F5" s="268"/>
      <c r="G5" s="268"/>
      <c r="H5" s="268"/>
      <c r="I5" s="268"/>
      <c r="J5" s="268"/>
      <c r="K5" s="268"/>
      <c r="L5" s="268"/>
      <c r="M5" s="268"/>
      <c r="N5" s="268"/>
      <c r="O5" s="268"/>
      <c r="P5" s="268"/>
    </row>
    <row r="6" spans="3:16" ht="14.25" customHeight="1">
      <c r="C6" s="4"/>
      <c r="D6" s="4"/>
      <c r="E6" s="4"/>
      <c r="F6" s="4"/>
      <c r="G6" s="4"/>
      <c r="H6" s="4"/>
      <c r="I6" s="4"/>
      <c r="J6" s="4"/>
      <c r="K6" s="4"/>
      <c r="L6" s="4"/>
      <c r="M6" s="4"/>
      <c r="N6" s="4"/>
      <c r="O6" s="4"/>
      <c r="P6" s="4"/>
    </row>
    <row r="7" spans="3:16" ht="36" customHeight="1">
      <c r="C7" s="268" t="s">
        <v>309</v>
      </c>
      <c r="D7" s="268"/>
      <c r="E7" s="268"/>
      <c r="F7" s="268"/>
      <c r="G7" s="268"/>
      <c r="H7" s="268"/>
      <c r="I7" s="268"/>
      <c r="J7" s="268"/>
      <c r="K7" s="268"/>
      <c r="L7" s="268"/>
      <c r="M7" s="268"/>
      <c r="N7" s="268"/>
      <c r="O7" s="268"/>
      <c r="P7" s="268"/>
    </row>
    <row r="8" spans="3:16" ht="9" customHeight="1">
      <c r="C8" s="73"/>
      <c r="D8" s="73"/>
      <c r="E8" s="73"/>
      <c r="F8" s="73"/>
      <c r="G8" s="73"/>
      <c r="H8" s="73"/>
      <c r="I8" s="73"/>
      <c r="J8" s="73"/>
      <c r="K8" s="73"/>
      <c r="L8" s="73"/>
      <c r="M8" s="73"/>
      <c r="N8" s="73"/>
      <c r="O8" s="73"/>
      <c r="P8" s="73"/>
    </row>
    <row r="9" spans="3:16" ht="63" customHeight="1">
      <c r="C9" s="268" t="s">
        <v>251</v>
      </c>
      <c r="D9" s="268"/>
      <c r="E9" s="268"/>
      <c r="F9" s="268"/>
      <c r="G9" s="268"/>
      <c r="H9" s="268"/>
      <c r="I9" s="268"/>
      <c r="J9" s="268"/>
      <c r="K9" s="268"/>
      <c r="L9" s="268"/>
      <c r="M9" s="268"/>
      <c r="N9" s="268"/>
      <c r="O9" s="268"/>
      <c r="P9" s="268"/>
    </row>
    <row r="10" spans="3:16" ht="10.5" customHeight="1">
      <c r="C10" s="4"/>
      <c r="D10" s="4"/>
      <c r="E10" s="4"/>
      <c r="F10" s="4"/>
      <c r="G10" s="4"/>
      <c r="H10" s="4"/>
      <c r="I10" s="4"/>
      <c r="J10" s="4"/>
      <c r="K10" s="4"/>
      <c r="L10" s="4"/>
      <c r="M10" s="4"/>
      <c r="N10" s="4"/>
      <c r="O10" s="4"/>
      <c r="P10" s="4"/>
    </row>
    <row r="11" spans="1:16" ht="12" customHeight="1">
      <c r="A11" s="3">
        <v>2</v>
      </c>
      <c r="B11" s="3"/>
      <c r="C11" s="3" t="s">
        <v>176</v>
      </c>
      <c r="D11" s="3"/>
      <c r="E11" s="3"/>
      <c r="K11" s="4"/>
      <c r="L11" s="4"/>
      <c r="M11" s="4"/>
      <c r="N11" s="4"/>
      <c r="O11" s="4"/>
      <c r="P11" s="4"/>
    </row>
    <row r="12" spans="1:16" ht="12" customHeight="1">
      <c r="A12" s="3"/>
      <c r="B12" s="3"/>
      <c r="C12" s="3"/>
      <c r="D12" s="3"/>
      <c r="E12" s="3"/>
      <c r="K12" s="4"/>
      <c r="L12" s="4"/>
      <c r="M12" s="4"/>
      <c r="N12" s="4"/>
      <c r="O12" s="4"/>
      <c r="P12" s="4"/>
    </row>
    <row r="13" spans="1:16" ht="51.75" customHeight="1">
      <c r="A13" s="3"/>
      <c r="B13" s="3"/>
      <c r="C13" s="285" t="s">
        <v>324</v>
      </c>
      <c r="D13" s="284"/>
      <c r="E13" s="284"/>
      <c r="F13" s="284"/>
      <c r="G13" s="284"/>
      <c r="H13" s="284"/>
      <c r="I13" s="284"/>
      <c r="J13" s="284"/>
      <c r="K13" s="284"/>
      <c r="L13" s="284"/>
      <c r="M13" s="284"/>
      <c r="N13" s="284"/>
      <c r="O13" s="284"/>
      <c r="P13" s="284"/>
    </row>
    <row r="14" spans="1:16" ht="15" customHeight="1">
      <c r="A14" s="3"/>
      <c r="B14" s="3"/>
      <c r="D14" s="3"/>
      <c r="E14" s="3"/>
      <c r="K14" s="4"/>
      <c r="L14" s="4"/>
      <c r="M14" s="4"/>
      <c r="N14" s="4"/>
      <c r="O14" s="4"/>
      <c r="P14" s="4"/>
    </row>
    <row r="15" spans="1:16" ht="15" customHeight="1">
      <c r="A15" s="3"/>
      <c r="B15" s="3"/>
      <c r="C15" s="2" t="s">
        <v>253</v>
      </c>
      <c r="D15" s="3"/>
      <c r="E15" s="3"/>
      <c r="K15" s="4"/>
      <c r="L15" s="4"/>
      <c r="M15" s="4"/>
      <c r="N15" s="4"/>
      <c r="O15" s="4"/>
      <c r="P15" s="4"/>
    </row>
    <row r="16" spans="1:16" ht="15" customHeight="1">
      <c r="A16" s="3"/>
      <c r="B16" s="3"/>
      <c r="D16" s="3"/>
      <c r="E16" s="3"/>
      <c r="K16" s="4"/>
      <c r="L16" s="4"/>
      <c r="M16" s="4"/>
      <c r="N16" s="4"/>
      <c r="O16" s="4"/>
      <c r="P16" s="4"/>
    </row>
    <row r="17" spans="1:16" ht="15" customHeight="1">
      <c r="A17" s="3"/>
      <c r="B17" s="3"/>
      <c r="C17" s="3" t="s">
        <v>210</v>
      </c>
      <c r="D17" s="3"/>
      <c r="E17" s="3"/>
      <c r="K17" s="4"/>
      <c r="L17" s="4"/>
      <c r="M17" s="4"/>
      <c r="N17" s="4"/>
      <c r="O17" s="4"/>
      <c r="P17" s="4"/>
    </row>
    <row r="18" spans="1:16" ht="15" customHeight="1">
      <c r="A18" s="3"/>
      <c r="B18" s="3"/>
      <c r="D18" s="3"/>
      <c r="E18" s="3"/>
      <c r="K18" s="4"/>
      <c r="L18" s="4"/>
      <c r="M18" s="4"/>
      <c r="N18" s="4"/>
      <c r="O18" s="4"/>
      <c r="P18" s="4"/>
    </row>
    <row r="19" spans="1:16" ht="15" customHeight="1">
      <c r="A19" s="3"/>
      <c r="B19" s="3"/>
      <c r="C19" s="2" t="s">
        <v>261</v>
      </c>
      <c r="D19" s="3"/>
      <c r="E19" s="3"/>
      <c r="F19" s="236" t="s">
        <v>325</v>
      </c>
      <c r="G19" s="236"/>
      <c r="H19" s="236"/>
      <c r="I19" s="236"/>
      <c r="J19" s="236"/>
      <c r="K19" s="237"/>
      <c r="L19" s="237"/>
      <c r="M19" s="237"/>
      <c r="N19" s="237"/>
      <c r="O19" s="237"/>
      <c r="P19" s="237"/>
    </row>
    <row r="20" spans="1:16" ht="15" customHeight="1">
      <c r="A20" s="3"/>
      <c r="B20" s="3"/>
      <c r="C20" s="2" t="s">
        <v>262</v>
      </c>
      <c r="D20" s="3"/>
      <c r="E20" s="3"/>
      <c r="F20" s="236" t="s">
        <v>263</v>
      </c>
      <c r="G20" s="236"/>
      <c r="H20" s="236"/>
      <c r="I20" s="236"/>
      <c r="J20" s="236"/>
      <c r="K20" s="237"/>
      <c r="L20" s="237"/>
      <c r="M20" s="237"/>
      <c r="N20" s="237"/>
      <c r="O20" s="237"/>
      <c r="P20" s="237"/>
    </row>
    <row r="21" spans="1:16" ht="15" customHeight="1">
      <c r="A21" s="3"/>
      <c r="B21" s="3"/>
      <c r="C21" s="221" t="s">
        <v>272</v>
      </c>
      <c r="D21" s="224"/>
      <c r="E21" s="224"/>
      <c r="F21" s="238" t="s">
        <v>271</v>
      </c>
      <c r="G21" s="238"/>
      <c r="H21" s="238"/>
      <c r="I21" s="238"/>
      <c r="J21" s="238"/>
      <c r="K21" s="237"/>
      <c r="L21" s="237"/>
      <c r="M21" s="237"/>
      <c r="N21" s="237"/>
      <c r="O21" s="237"/>
      <c r="P21" s="237"/>
    </row>
    <row r="22" spans="1:16" ht="15" customHeight="1">
      <c r="A22" s="3"/>
      <c r="B22" s="3"/>
      <c r="C22" s="220" t="s">
        <v>265</v>
      </c>
      <c r="D22" s="3"/>
      <c r="E22" s="3"/>
      <c r="F22" s="236" t="s">
        <v>264</v>
      </c>
      <c r="G22" s="236"/>
      <c r="H22" s="236"/>
      <c r="I22" s="236"/>
      <c r="J22" s="236"/>
      <c r="K22" s="237"/>
      <c r="L22" s="237"/>
      <c r="M22" s="237"/>
      <c r="N22" s="237"/>
      <c r="O22" s="237"/>
      <c r="P22" s="237"/>
    </row>
    <row r="23" spans="1:16" ht="15" customHeight="1">
      <c r="A23" s="3"/>
      <c r="B23" s="3"/>
      <c r="C23" s="223" t="s">
        <v>267</v>
      </c>
      <c r="D23" s="224"/>
      <c r="E23" s="224"/>
      <c r="F23" s="238" t="s">
        <v>288</v>
      </c>
      <c r="G23" s="238"/>
      <c r="H23" s="238"/>
      <c r="I23" s="238"/>
      <c r="J23" s="238"/>
      <c r="K23" s="239"/>
      <c r="L23" s="239"/>
      <c r="M23" s="237"/>
      <c r="N23" s="237"/>
      <c r="O23" s="237"/>
      <c r="P23" s="237"/>
    </row>
    <row r="24" spans="1:16" ht="17.25" customHeight="1">
      <c r="A24" s="3"/>
      <c r="B24" s="3"/>
      <c r="C24" s="223" t="s">
        <v>267</v>
      </c>
      <c r="D24" s="224"/>
      <c r="E24" s="224"/>
      <c r="F24" s="240" t="s">
        <v>266</v>
      </c>
      <c r="G24" s="238"/>
      <c r="H24" s="238"/>
      <c r="I24" s="238"/>
      <c r="J24" s="238"/>
      <c r="K24" s="239"/>
      <c r="L24" s="239"/>
      <c r="M24" s="237"/>
      <c r="N24" s="237"/>
      <c r="O24" s="237"/>
      <c r="P24" s="237"/>
    </row>
    <row r="25" spans="1:16" ht="17.25" customHeight="1">
      <c r="A25" s="3"/>
      <c r="B25" s="3"/>
      <c r="C25" s="2" t="s">
        <v>274</v>
      </c>
      <c r="D25" s="3"/>
      <c r="E25" s="3"/>
      <c r="F25" s="325" t="s">
        <v>285</v>
      </c>
      <c r="G25" s="326"/>
      <c r="H25" s="326"/>
      <c r="I25" s="326"/>
      <c r="J25" s="326"/>
      <c r="K25" s="326"/>
      <c r="L25" s="326"/>
      <c r="M25" s="326"/>
      <c r="N25" s="326"/>
      <c r="O25" s="326"/>
      <c r="P25" s="326"/>
    </row>
    <row r="26" spans="1:16" ht="15" customHeight="1">
      <c r="A26" s="3"/>
      <c r="B26" s="3"/>
      <c r="C26" s="221" t="s">
        <v>274</v>
      </c>
      <c r="D26" s="224"/>
      <c r="E26" s="224"/>
      <c r="F26" s="238" t="s">
        <v>326</v>
      </c>
      <c r="G26" s="238"/>
      <c r="H26" s="238"/>
      <c r="I26" s="238"/>
      <c r="J26" s="238"/>
      <c r="K26" s="239"/>
      <c r="L26" s="239"/>
      <c r="M26" s="237"/>
      <c r="N26" s="237"/>
      <c r="O26" s="237"/>
      <c r="P26" s="237"/>
    </row>
    <row r="27" spans="1:16" ht="29.25" customHeight="1">
      <c r="A27" s="3"/>
      <c r="B27" s="3"/>
      <c r="C27" s="221" t="s">
        <v>269</v>
      </c>
      <c r="D27" s="224"/>
      <c r="E27" s="224"/>
      <c r="F27" s="328" t="s">
        <v>268</v>
      </c>
      <c r="G27" s="329"/>
      <c r="H27" s="329"/>
      <c r="I27" s="329"/>
      <c r="J27" s="329"/>
      <c r="K27" s="329"/>
      <c r="L27" s="329"/>
      <c r="M27" s="329"/>
      <c r="N27" s="329"/>
      <c r="O27" s="329"/>
      <c r="P27" s="329"/>
    </row>
    <row r="28" spans="1:16" ht="82.5" customHeight="1">
      <c r="A28" s="3"/>
      <c r="B28" s="3"/>
      <c r="C28" s="268" t="s">
        <v>286</v>
      </c>
      <c r="D28" s="309"/>
      <c r="E28" s="205"/>
      <c r="F28" s="325" t="s">
        <v>287</v>
      </c>
      <c r="G28" s="326"/>
      <c r="H28" s="326"/>
      <c r="I28" s="326"/>
      <c r="J28" s="326"/>
      <c r="K28" s="326"/>
      <c r="L28" s="326"/>
      <c r="M28" s="241"/>
      <c r="N28" s="241"/>
      <c r="O28" s="241"/>
      <c r="P28" s="241"/>
    </row>
    <row r="29" spans="1:16" ht="15.75" customHeight="1">
      <c r="A29" s="3"/>
      <c r="B29" s="3"/>
      <c r="C29" s="319" t="s">
        <v>273</v>
      </c>
      <c r="D29" s="332"/>
      <c r="E29" s="228"/>
      <c r="F29" s="238" t="s">
        <v>327</v>
      </c>
      <c r="G29" s="238"/>
      <c r="H29" s="238"/>
      <c r="I29" s="238"/>
      <c r="J29" s="238"/>
      <c r="K29" s="239"/>
      <c r="L29" s="239"/>
      <c r="M29" s="239"/>
      <c r="N29" s="239"/>
      <c r="O29" s="237"/>
      <c r="P29" s="237"/>
    </row>
    <row r="30" spans="1:16" ht="15" customHeight="1">
      <c r="A30" s="3"/>
      <c r="B30" s="3"/>
      <c r="C30" s="221" t="s">
        <v>275</v>
      </c>
      <c r="D30" s="224"/>
      <c r="E30" s="224"/>
      <c r="F30" s="238" t="s">
        <v>270</v>
      </c>
      <c r="G30" s="238"/>
      <c r="H30" s="238"/>
      <c r="I30" s="238"/>
      <c r="J30" s="238"/>
      <c r="K30" s="239"/>
      <c r="L30" s="239"/>
      <c r="M30" s="239"/>
      <c r="N30" s="239"/>
      <c r="O30" s="237"/>
      <c r="P30" s="237"/>
    </row>
    <row r="31" spans="1:16" ht="15" customHeight="1">
      <c r="A31" s="3"/>
      <c r="B31" s="3"/>
      <c r="K31" s="222"/>
      <c r="L31" s="222"/>
      <c r="M31" s="222"/>
      <c r="N31" s="222"/>
      <c r="O31" s="4"/>
      <c r="P31" s="4"/>
    </row>
    <row r="32" spans="1:16" ht="45.75" customHeight="1">
      <c r="A32" s="3"/>
      <c r="B32" s="3"/>
      <c r="C32" s="303" t="s">
        <v>276</v>
      </c>
      <c r="D32" s="303"/>
      <c r="E32" s="303"/>
      <c r="F32" s="303"/>
      <c r="G32" s="303"/>
      <c r="H32" s="303"/>
      <c r="I32" s="303"/>
      <c r="J32" s="303"/>
      <c r="K32" s="303"/>
      <c r="L32" s="303"/>
      <c r="M32" s="303"/>
      <c r="N32" s="303"/>
      <c r="O32" s="303"/>
      <c r="P32" s="303"/>
    </row>
    <row r="33" spans="1:16" ht="16.5" customHeight="1">
      <c r="A33" s="3"/>
      <c r="B33" s="3"/>
      <c r="C33" s="222"/>
      <c r="D33" s="222"/>
      <c r="E33" s="222"/>
      <c r="F33" s="222"/>
      <c r="G33" s="222"/>
      <c r="H33" s="222"/>
      <c r="I33" s="222"/>
      <c r="J33" s="222"/>
      <c r="K33" s="222"/>
      <c r="L33" s="222"/>
      <c r="M33" s="222"/>
      <c r="N33" s="222"/>
      <c r="O33" s="222"/>
      <c r="P33" s="222"/>
    </row>
    <row r="34" spans="1:16" ht="16.5" customHeight="1">
      <c r="A34" s="3"/>
      <c r="B34" s="3"/>
      <c r="C34" s="222" t="s">
        <v>198</v>
      </c>
      <c r="D34" s="315" t="s">
        <v>310</v>
      </c>
      <c r="E34" s="315"/>
      <c r="F34" s="315"/>
      <c r="G34" s="315"/>
      <c r="H34" s="316"/>
      <c r="I34" s="316"/>
      <c r="J34" s="222"/>
      <c r="K34" s="222"/>
      <c r="L34" s="222"/>
      <c r="M34" s="222"/>
      <c r="N34" s="222"/>
      <c r="O34" s="222"/>
      <c r="P34" s="222"/>
    </row>
    <row r="35" spans="1:16" ht="23.25" customHeight="1">
      <c r="A35" s="3"/>
      <c r="B35" s="3"/>
      <c r="C35" s="221"/>
      <c r="D35" s="322" t="s">
        <v>277</v>
      </c>
      <c r="E35" s="322"/>
      <c r="F35" s="323"/>
      <c r="G35" s="323"/>
      <c r="H35" s="323"/>
      <c r="I35" s="323"/>
      <c r="J35" s="323"/>
      <c r="K35" s="323"/>
      <c r="L35" s="323"/>
      <c r="M35" s="323"/>
      <c r="N35" s="323"/>
      <c r="O35" s="323"/>
      <c r="P35" s="323"/>
    </row>
    <row r="36" spans="1:16" ht="30.75" customHeight="1">
      <c r="A36" s="3"/>
      <c r="B36" s="3"/>
      <c r="C36" s="221"/>
      <c r="D36" s="324" t="s">
        <v>278</v>
      </c>
      <c r="E36" s="324"/>
      <c r="F36" s="322"/>
      <c r="G36" s="322"/>
      <c r="H36" s="322"/>
      <c r="I36" s="322"/>
      <c r="J36" s="322"/>
      <c r="K36" s="322"/>
      <c r="L36" s="322"/>
      <c r="M36" s="322"/>
      <c r="N36" s="322"/>
      <c r="O36" s="322"/>
      <c r="P36" s="322"/>
    </row>
    <row r="37" spans="1:16" ht="29.25" customHeight="1">
      <c r="A37" s="3"/>
      <c r="B37" s="3"/>
      <c r="C37" s="221"/>
      <c r="D37" s="324" t="s">
        <v>279</v>
      </c>
      <c r="E37" s="324"/>
      <c r="F37" s="322"/>
      <c r="G37" s="322"/>
      <c r="H37" s="322"/>
      <c r="I37" s="322"/>
      <c r="J37" s="322"/>
      <c r="K37" s="322"/>
      <c r="L37" s="322"/>
      <c r="M37" s="322"/>
      <c r="N37" s="322"/>
      <c r="O37" s="322"/>
      <c r="P37" s="322"/>
    </row>
    <row r="38" spans="1:16" ht="23.25" customHeight="1">
      <c r="A38" s="3"/>
      <c r="B38" s="3"/>
      <c r="C38" s="221"/>
      <c r="D38" s="324" t="s">
        <v>280</v>
      </c>
      <c r="E38" s="324"/>
      <c r="F38" s="322"/>
      <c r="G38" s="322"/>
      <c r="H38" s="322"/>
      <c r="I38" s="322"/>
      <c r="J38" s="322"/>
      <c r="K38" s="322"/>
      <c r="L38" s="322"/>
      <c r="M38" s="322"/>
      <c r="N38" s="322"/>
      <c r="O38" s="322"/>
      <c r="P38" s="322"/>
    </row>
    <row r="39" spans="1:16" ht="27.75" customHeight="1">
      <c r="A39" s="3"/>
      <c r="B39" s="3"/>
      <c r="C39" s="221"/>
      <c r="D39" s="324" t="s">
        <v>281</v>
      </c>
      <c r="E39" s="324"/>
      <c r="F39" s="322"/>
      <c r="G39" s="322"/>
      <c r="H39" s="322"/>
      <c r="I39" s="322"/>
      <c r="J39" s="322"/>
      <c r="K39" s="322"/>
      <c r="L39" s="322"/>
      <c r="M39" s="322"/>
      <c r="N39" s="322"/>
      <c r="O39" s="322"/>
      <c r="P39" s="322"/>
    </row>
    <row r="40" spans="1:16" ht="29.25" customHeight="1">
      <c r="A40" s="3"/>
      <c r="B40" s="3"/>
      <c r="C40" s="221"/>
      <c r="D40" s="324" t="s">
        <v>282</v>
      </c>
      <c r="E40" s="324"/>
      <c r="F40" s="322"/>
      <c r="G40" s="322"/>
      <c r="H40" s="322"/>
      <c r="I40" s="322"/>
      <c r="J40" s="322"/>
      <c r="K40" s="322"/>
      <c r="L40" s="322"/>
      <c r="M40" s="322"/>
      <c r="N40" s="322"/>
      <c r="O40" s="322"/>
      <c r="P40" s="322"/>
    </row>
    <row r="41" spans="1:16" ht="9" customHeight="1">
      <c r="A41" s="3"/>
      <c r="B41" s="3"/>
      <c r="C41" s="221"/>
      <c r="D41" s="225"/>
      <c r="E41" s="225"/>
      <c r="F41" s="226"/>
      <c r="G41" s="226"/>
      <c r="H41" s="226"/>
      <c r="I41" s="226"/>
      <c r="J41" s="226"/>
      <c r="K41" s="226"/>
      <c r="L41" s="226"/>
      <c r="M41" s="226"/>
      <c r="N41" s="226"/>
      <c r="O41" s="226"/>
      <c r="P41" s="226"/>
    </row>
    <row r="42" spans="1:16" ht="46.5" customHeight="1">
      <c r="A42" s="3"/>
      <c r="B42" s="3"/>
      <c r="C42" s="221"/>
      <c r="D42" s="320" t="s">
        <v>311</v>
      </c>
      <c r="E42" s="327"/>
      <c r="F42" s="322"/>
      <c r="G42" s="322"/>
      <c r="H42" s="322"/>
      <c r="I42" s="322"/>
      <c r="J42" s="322"/>
      <c r="K42" s="322"/>
      <c r="L42" s="322"/>
      <c r="M42" s="322"/>
      <c r="N42" s="322"/>
      <c r="O42" s="322"/>
      <c r="P42" s="322"/>
    </row>
    <row r="43" spans="1:16" ht="12" customHeight="1">
      <c r="A43" s="3"/>
      <c r="B43" s="3"/>
      <c r="C43" s="222"/>
      <c r="D43" s="222"/>
      <c r="E43" s="222"/>
      <c r="F43" s="222"/>
      <c r="G43" s="222"/>
      <c r="H43" s="222"/>
      <c r="I43" s="222"/>
      <c r="J43" s="222"/>
      <c r="K43" s="222"/>
      <c r="L43" s="222"/>
      <c r="M43" s="222"/>
      <c r="N43" s="222"/>
      <c r="O43" s="222"/>
      <c r="P43" s="222"/>
    </row>
    <row r="44" spans="1:16" ht="33" customHeight="1">
      <c r="A44" s="3"/>
      <c r="B44" s="3"/>
      <c r="C44" s="222" t="s">
        <v>199</v>
      </c>
      <c r="D44" s="315" t="s">
        <v>312</v>
      </c>
      <c r="E44" s="315"/>
      <c r="F44" s="315"/>
      <c r="G44" s="315"/>
      <c r="H44" s="316"/>
      <c r="I44" s="316"/>
      <c r="J44" s="317"/>
      <c r="K44" s="317"/>
      <c r="L44" s="317"/>
      <c r="M44" s="317"/>
      <c r="N44" s="317"/>
      <c r="O44" s="317"/>
      <c r="P44" s="317"/>
    </row>
    <row r="45" spans="1:16" ht="48.75" customHeight="1">
      <c r="A45" s="3"/>
      <c r="B45" s="3"/>
      <c r="C45" s="222"/>
      <c r="D45" s="303" t="s">
        <v>283</v>
      </c>
      <c r="E45" s="303"/>
      <c r="F45" s="303"/>
      <c r="G45" s="303"/>
      <c r="H45" s="303"/>
      <c r="I45" s="303"/>
      <c r="J45" s="303"/>
      <c r="K45" s="303"/>
      <c r="L45" s="303"/>
      <c r="M45" s="303"/>
      <c r="N45" s="303"/>
      <c r="O45" s="303"/>
      <c r="P45" s="303"/>
    </row>
    <row r="46" spans="1:16" ht="18.75" customHeight="1">
      <c r="A46" s="3"/>
      <c r="B46" s="3"/>
      <c r="C46" s="222"/>
      <c r="D46" s="222"/>
      <c r="E46" s="222"/>
      <c r="F46" s="222"/>
      <c r="G46" s="222"/>
      <c r="H46" s="222"/>
      <c r="I46" s="222"/>
      <c r="J46" s="222"/>
      <c r="K46" s="222"/>
      <c r="L46" s="222"/>
      <c r="M46" s="222"/>
      <c r="N46" s="222"/>
      <c r="O46" s="222"/>
      <c r="P46" s="222"/>
    </row>
    <row r="47" spans="1:16" ht="24" customHeight="1">
      <c r="A47" s="3"/>
      <c r="B47" s="3"/>
      <c r="C47" s="222" t="s">
        <v>284</v>
      </c>
      <c r="D47" s="315" t="s">
        <v>313</v>
      </c>
      <c r="E47" s="315"/>
      <c r="F47" s="315"/>
      <c r="G47" s="315"/>
      <c r="H47" s="316"/>
      <c r="I47" s="316"/>
      <c r="J47" s="317"/>
      <c r="K47" s="317"/>
      <c r="L47" s="317"/>
      <c r="M47" s="317"/>
      <c r="N47" s="317"/>
      <c r="O47" s="317"/>
      <c r="P47" s="317"/>
    </row>
    <row r="48" spans="1:16" ht="62.25" customHeight="1">
      <c r="A48" s="3"/>
      <c r="B48" s="3"/>
      <c r="C48" s="222"/>
      <c r="D48" s="318" t="s">
        <v>314</v>
      </c>
      <c r="E48" s="318"/>
      <c r="F48" s="319"/>
      <c r="G48" s="319"/>
      <c r="H48" s="319"/>
      <c r="I48" s="319"/>
      <c r="J48" s="319"/>
      <c r="K48" s="319"/>
      <c r="L48" s="319"/>
      <c r="M48" s="319"/>
      <c r="N48" s="319"/>
      <c r="O48" s="319"/>
      <c r="P48" s="319"/>
    </row>
    <row r="49" spans="3:16" ht="57" customHeight="1">
      <c r="C49" s="227"/>
      <c r="D49" s="320" t="s">
        <v>315</v>
      </c>
      <c r="E49" s="320"/>
      <c r="F49" s="320"/>
      <c r="G49" s="321"/>
      <c r="H49" s="321"/>
      <c r="I49" s="321"/>
      <c r="J49" s="321"/>
      <c r="K49" s="321"/>
      <c r="L49" s="321"/>
      <c r="M49" s="321"/>
      <c r="N49" s="321"/>
      <c r="O49" s="321"/>
      <c r="P49" s="321"/>
    </row>
    <row r="50" spans="3:16" ht="14.25" customHeight="1">
      <c r="C50" s="128"/>
      <c r="D50" s="73"/>
      <c r="E50" s="73"/>
      <c r="F50" s="73"/>
      <c r="G50" s="73"/>
      <c r="H50" s="73"/>
      <c r="I50" s="73"/>
      <c r="J50" s="73"/>
      <c r="K50" s="73"/>
      <c r="L50" s="73"/>
      <c r="M50" s="73"/>
      <c r="N50" s="73"/>
      <c r="O50" s="73"/>
      <c r="P50" s="73"/>
    </row>
    <row r="51" spans="1:18" ht="14.25" customHeight="1">
      <c r="A51" s="3">
        <v>3</v>
      </c>
      <c r="B51" s="3"/>
      <c r="C51" s="3" t="s">
        <v>102</v>
      </c>
      <c r="D51" s="3"/>
      <c r="E51" s="3"/>
      <c r="R51" s="255"/>
    </row>
    <row r="52" spans="1:14" ht="14.25" customHeight="1">
      <c r="A52" s="3"/>
      <c r="B52" s="3"/>
      <c r="C52" s="4"/>
      <c r="D52" s="4"/>
      <c r="E52" s="4"/>
      <c r="H52" s="277"/>
      <c r="I52" s="277"/>
      <c r="J52" s="277"/>
      <c r="L52" s="277"/>
      <c r="M52" s="277"/>
      <c r="N52" s="277"/>
    </row>
    <row r="53" spans="1:16" ht="30" customHeight="1">
      <c r="A53" s="3"/>
      <c r="B53" s="3"/>
      <c r="C53" s="268" t="s">
        <v>234</v>
      </c>
      <c r="D53" s="268"/>
      <c r="E53" s="268"/>
      <c r="F53" s="268"/>
      <c r="G53" s="268"/>
      <c r="H53" s="268"/>
      <c r="I53" s="268"/>
      <c r="J53" s="268"/>
      <c r="K53" s="268"/>
      <c r="L53" s="268"/>
      <c r="M53" s="268"/>
      <c r="N53" s="268"/>
      <c r="O53" s="268"/>
      <c r="P53" s="268"/>
    </row>
    <row r="54" spans="1:14" ht="14.25" customHeight="1">
      <c r="A54" s="3"/>
      <c r="B54" s="3"/>
      <c r="C54" s="4"/>
      <c r="D54" s="4"/>
      <c r="E54" s="4"/>
      <c r="H54" s="7"/>
      <c r="I54" s="7"/>
      <c r="J54" s="8"/>
      <c r="L54" s="7"/>
      <c r="M54" s="7"/>
      <c r="N54" s="7"/>
    </row>
    <row r="55" spans="1:18" ht="14.25" customHeight="1">
      <c r="A55" s="3">
        <v>4</v>
      </c>
      <c r="B55" s="3"/>
      <c r="C55" s="3" t="s">
        <v>24</v>
      </c>
      <c r="D55" s="3"/>
      <c r="E55" s="3"/>
      <c r="R55" s="255"/>
    </row>
    <row r="56" spans="1:5" ht="14.25" customHeight="1">
      <c r="A56" s="3"/>
      <c r="B56" s="3"/>
      <c r="C56" s="3"/>
      <c r="D56" s="3"/>
      <c r="E56" s="3"/>
    </row>
    <row r="57" spans="1:16" ht="30" customHeight="1">
      <c r="A57" s="3"/>
      <c r="B57" s="3"/>
      <c r="C57" s="268" t="s">
        <v>111</v>
      </c>
      <c r="D57" s="268"/>
      <c r="E57" s="268"/>
      <c r="F57" s="268"/>
      <c r="G57" s="268"/>
      <c r="H57" s="268"/>
      <c r="I57" s="268"/>
      <c r="J57" s="268"/>
      <c r="K57" s="268"/>
      <c r="L57" s="268"/>
      <c r="M57" s="268"/>
      <c r="N57" s="268"/>
      <c r="O57" s="268"/>
      <c r="P57" s="268"/>
    </row>
    <row r="58" spans="1:16" ht="14.25" customHeight="1">
      <c r="A58" s="3"/>
      <c r="B58" s="3"/>
      <c r="C58" s="9"/>
      <c r="D58" s="9"/>
      <c r="E58" s="9"/>
      <c r="F58" s="9"/>
      <c r="G58" s="9"/>
      <c r="H58" s="9"/>
      <c r="I58" s="9"/>
      <c r="J58" s="9"/>
      <c r="K58" s="9"/>
      <c r="L58" s="9"/>
      <c r="M58" s="9"/>
      <c r="N58" s="9"/>
      <c r="O58" s="9"/>
      <c r="P58" s="9"/>
    </row>
    <row r="59" spans="1:16" ht="14.25" customHeight="1">
      <c r="A59" s="3">
        <v>5</v>
      </c>
      <c r="C59" s="294" t="s">
        <v>328</v>
      </c>
      <c r="D59" s="294"/>
      <c r="E59" s="294"/>
      <c r="F59" s="294"/>
      <c r="G59" s="294"/>
      <c r="H59" s="294"/>
      <c r="I59" s="294"/>
      <c r="J59" s="294"/>
      <c r="K59" s="294"/>
      <c r="L59" s="294"/>
      <c r="M59" s="294"/>
      <c r="N59" s="294"/>
      <c r="O59" s="294"/>
      <c r="P59" s="294"/>
    </row>
    <row r="60" spans="3:14" ht="9" customHeight="1">
      <c r="C60" s="4"/>
      <c r="D60" s="4"/>
      <c r="E60" s="4"/>
      <c r="F60" s="4"/>
      <c r="G60" s="4"/>
      <c r="H60" s="4"/>
      <c r="I60" s="4"/>
      <c r="J60" s="4"/>
      <c r="K60" s="4"/>
      <c r="L60" s="4"/>
      <c r="M60" s="4"/>
      <c r="N60" s="4"/>
    </row>
    <row r="61" spans="3:33" ht="20.25" customHeight="1">
      <c r="C61" s="268" t="s">
        <v>208</v>
      </c>
      <c r="D61" s="268"/>
      <c r="E61" s="268"/>
      <c r="F61" s="268"/>
      <c r="G61" s="268"/>
      <c r="H61" s="268"/>
      <c r="I61" s="268"/>
      <c r="J61" s="268"/>
      <c r="K61" s="268"/>
      <c r="L61" s="268"/>
      <c r="M61" s="268"/>
      <c r="N61" s="268"/>
      <c r="O61" s="268"/>
      <c r="P61" s="268"/>
      <c r="R61" s="268"/>
      <c r="S61" s="285"/>
      <c r="T61" s="285"/>
      <c r="U61" s="285"/>
      <c r="V61" s="285"/>
      <c r="W61" s="285"/>
      <c r="X61" s="285"/>
      <c r="Y61" s="285"/>
      <c r="Z61" s="285"/>
      <c r="AA61" s="285"/>
      <c r="AB61" s="285"/>
      <c r="AC61" s="285"/>
      <c r="AD61" s="285"/>
      <c r="AE61" s="285"/>
      <c r="AF61" s="285"/>
      <c r="AG61" s="285"/>
    </row>
    <row r="62" spans="3:18" ht="9.75" customHeight="1">
      <c r="C62" s="10"/>
      <c r="D62" s="59"/>
      <c r="E62" s="59"/>
      <c r="F62" s="59"/>
      <c r="G62" s="59"/>
      <c r="H62" s="59"/>
      <c r="I62" s="59"/>
      <c r="J62" s="59"/>
      <c r="K62" s="59"/>
      <c r="L62" s="59"/>
      <c r="M62" s="59"/>
      <c r="N62" s="59"/>
      <c r="O62" s="59"/>
      <c r="P62" s="59"/>
      <c r="Q62" s="59"/>
      <c r="R62" s="256"/>
    </row>
    <row r="63" spans="1:18" ht="22.5" customHeight="1">
      <c r="A63" s="60">
        <v>6</v>
      </c>
      <c r="C63" s="283" t="s">
        <v>36</v>
      </c>
      <c r="D63" s="283"/>
      <c r="E63" s="283"/>
      <c r="F63" s="283"/>
      <c r="G63" s="283"/>
      <c r="H63" s="283"/>
      <c r="I63" s="283"/>
      <c r="J63" s="283"/>
      <c r="K63" s="283"/>
      <c r="L63" s="283"/>
      <c r="M63" s="283"/>
      <c r="N63" s="283"/>
      <c r="O63" s="283"/>
      <c r="P63" s="283"/>
      <c r="Q63" s="59"/>
      <c r="R63" s="256"/>
    </row>
    <row r="64" spans="1:18" ht="5.25" customHeight="1">
      <c r="A64" s="3"/>
      <c r="C64" s="11"/>
      <c r="D64" s="95"/>
      <c r="E64" s="95"/>
      <c r="F64" s="95"/>
      <c r="G64" s="95"/>
      <c r="H64" s="95"/>
      <c r="I64" s="95"/>
      <c r="J64" s="95"/>
      <c r="K64" s="95"/>
      <c r="L64" s="95"/>
      <c r="M64" s="95"/>
      <c r="N64" s="95"/>
      <c r="O64" s="59"/>
      <c r="P64" s="59"/>
      <c r="Q64" s="59"/>
      <c r="R64" s="256"/>
    </row>
    <row r="65" spans="3:18" ht="14.25" customHeight="1">
      <c r="C65" s="268" t="s">
        <v>154</v>
      </c>
      <c r="D65" s="268"/>
      <c r="E65" s="268"/>
      <c r="F65" s="268"/>
      <c r="G65" s="268"/>
      <c r="H65" s="268"/>
      <c r="I65" s="268"/>
      <c r="J65" s="268"/>
      <c r="K65" s="268"/>
      <c r="L65" s="268"/>
      <c r="M65" s="268"/>
      <c r="N65" s="268"/>
      <c r="O65" s="268"/>
      <c r="P65" s="268"/>
      <c r="Q65" s="59"/>
      <c r="R65" s="256"/>
    </row>
    <row r="66" spans="3:18" ht="14.25" customHeight="1">
      <c r="C66" s="4"/>
      <c r="D66" s="4"/>
      <c r="E66" s="4"/>
      <c r="F66" s="4"/>
      <c r="G66" s="4"/>
      <c r="H66" s="4"/>
      <c r="I66" s="4"/>
      <c r="J66" s="4"/>
      <c r="K66" s="4"/>
      <c r="L66" s="4"/>
      <c r="M66" s="4"/>
      <c r="N66" s="4"/>
      <c r="O66" s="4"/>
      <c r="P66" s="4"/>
      <c r="Q66" s="59"/>
      <c r="R66" s="256"/>
    </row>
    <row r="67" spans="1:33" ht="14.25" customHeight="1">
      <c r="A67" s="3">
        <v>7</v>
      </c>
      <c r="B67" s="3"/>
      <c r="C67" s="3" t="s">
        <v>35</v>
      </c>
      <c r="D67" s="3"/>
      <c r="E67" s="3"/>
      <c r="R67" s="268"/>
      <c r="S67" s="305"/>
      <c r="T67" s="305"/>
      <c r="U67" s="305"/>
      <c r="V67" s="305"/>
      <c r="W67" s="305"/>
      <c r="X67" s="305"/>
      <c r="Y67" s="305"/>
      <c r="Z67" s="305"/>
      <c r="AA67" s="305"/>
      <c r="AB67" s="305"/>
      <c r="AC67" s="305"/>
      <c r="AD67" s="305"/>
      <c r="AE67" s="305"/>
      <c r="AF67" s="305"/>
      <c r="AG67" s="305"/>
    </row>
    <row r="68" spans="1:5" ht="14.25" customHeight="1">
      <c r="A68" s="3"/>
      <c r="B68" s="3"/>
      <c r="C68" s="3"/>
      <c r="D68" s="3"/>
      <c r="E68" s="3"/>
    </row>
    <row r="69" spans="1:17" ht="52.5" customHeight="1">
      <c r="A69" s="3"/>
      <c r="B69" s="3"/>
      <c r="C69" s="268" t="s">
        <v>256</v>
      </c>
      <c r="D69" s="309"/>
      <c r="E69" s="309"/>
      <c r="F69" s="309"/>
      <c r="G69" s="309"/>
      <c r="H69" s="309"/>
      <c r="I69" s="309"/>
      <c r="J69" s="309"/>
      <c r="K69" s="309"/>
      <c r="L69" s="309"/>
      <c r="M69" s="309"/>
      <c r="N69" s="309"/>
      <c r="O69" s="309"/>
      <c r="P69" s="309"/>
      <c r="Q69" s="14"/>
    </row>
    <row r="70" spans="1:17" ht="14.25" customHeight="1">
      <c r="A70" s="3"/>
      <c r="B70" s="3"/>
      <c r="C70" s="4"/>
      <c r="D70" s="14"/>
      <c r="E70" s="14"/>
      <c r="F70" s="14"/>
      <c r="G70" s="14"/>
      <c r="H70" s="14"/>
      <c r="I70" s="14"/>
      <c r="J70" s="14"/>
      <c r="K70" s="14"/>
      <c r="L70" s="14"/>
      <c r="M70" s="14"/>
      <c r="N70" s="14"/>
      <c r="O70" s="14"/>
      <c r="P70" s="14"/>
      <c r="Q70" s="14"/>
    </row>
    <row r="71" spans="1:17" ht="18.75" customHeight="1">
      <c r="A71" s="3"/>
      <c r="B71" s="3"/>
      <c r="C71" s="268" t="s">
        <v>254</v>
      </c>
      <c r="D71" s="309"/>
      <c r="E71" s="309"/>
      <c r="F71" s="309"/>
      <c r="G71" s="309"/>
      <c r="H71" s="206">
        <v>1.52</v>
      </c>
      <c r="I71" s="206">
        <v>1.52</v>
      </c>
      <c r="J71" s="14"/>
      <c r="K71" s="14"/>
      <c r="L71" s="14"/>
      <c r="M71" s="14"/>
      <c r="N71" s="14"/>
      <c r="O71" s="14"/>
      <c r="P71" s="14"/>
      <c r="Q71" s="14"/>
    </row>
    <row r="72" spans="1:17" ht="14.25" customHeight="1">
      <c r="A72" s="3"/>
      <c r="B72" s="3"/>
      <c r="C72" s="330" t="s">
        <v>255</v>
      </c>
      <c r="D72" s="331"/>
      <c r="E72" s="331"/>
      <c r="F72" s="331"/>
      <c r="G72" s="331"/>
      <c r="H72" s="208">
        <v>11982</v>
      </c>
      <c r="I72" s="207">
        <v>645</v>
      </c>
      <c r="J72" s="14"/>
      <c r="K72" s="14"/>
      <c r="L72" s="14"/>
      <c r="M72" s="14"/>
      <c r="N72" s="14"/>
      <c r="O72" s="14"/>
      <c r="P72" s="14"/>
      <c r="Q72" s="14"/>
    </row>
    <row r="73" spans="3:33" ht="18" customHeight="1">
      <c r="C73" s="303"/>
      <c r="D73" s="310"/>
      <c r="E73" s="310"/>
      <c r="F73" s="310"/>
      <c r="G73" s="310"/>
      <c r="H73" s="310"/>
      <c r="I73" s="310"/>
      <c r="J73" s="310"/>
      <c r="K73" s="310"/>
      <c r="L73" s="310"/>
      <c r="M73" s="310"/>
      <c r="N73" s="310"/>
      <c r="O73" s="310"/>
      <c r="P73" s="310"/>
      <c r="R73" s="257"/>
      <c r="S73" s="12"/>
      <c r="T73" s="12"/>
      <c r="U73" s="12"/>
      <c r="V73" s="13"/>
      <c r="W73" s="13"/>
      <c r="Z73" s="277"/>
      <c r="AA73" s="277"/>
      <c r="AB73" s="277"/>
      <c r="AD73" s="308"/>
      <c r="AE73" s="308"/>
      <c r="AF73" s="308"/>
      <c r="AG73" s="285"/>
    </row>
    <row r="74" spans="1:35" ht="14.25" customHeight="1">
      <c r="A74" s="3">
        <v>8</v>
      </c>
      <c r="C74" s="283" t="s">
        <v>37</v>
      </c>
      <c r="D74" s="305"/>
      <c r="E74" s="305"/>
      <c r="F74" s="305"/>
      <c r="G74" s="14"/>
      <c r="H74" s="14"/>
      <c r="I74" s="14"/>
      <c r="J74" s="14"/>
      <c r="K74" s="14"/>
      <c r="L74" s="14"/>
      <c r="M74" s="14"/>
      <c r="N74" s="14"/>
      <c r="O74" s="14"/>
      <c r="P74" s="14"/>
      <c r="R74" s="268"/>
      <c r="S74" s="268"/>
      <c r="T74" s="268"/>
      <c r="U74" s="268"/>
      <c r="V74" s="268"/>
      <c r="W74" s="268"/>
      <c r="X74" s="268"/>
      <c r="Y74" s="268"/>
      <c r="Z74" s="268"/>
      <c r="AA74" s="268"/>
      <c r="AB74" s="268"/>
      <c r="AC74" s="268"/>
      <c r="AD74" s="268"/>
      <c r="AE74" s="268"/>
      <c r="AF74" s="268"/>
      <c r="AG74" s="268"/>
      <c r="AH74" s="268"/>
      <c r="AI74" s="268"/>
    </row>
    <row r="75" spans="1:33" ht="14.25" customHeight="1">
      <c r="A75" s="3"/>
      <c r="C75" s="11"/>
      <c r="D75" s="14"/>
      <c r="E75" s="14"/>
      <c r="F75" s="14"/>
      <c r="G75" s="14"/>
      <c r="H75" s="14"/>
      <c r="I75" s="14"/>
      <c r="J75" s="14"/>
      <c r="K75" s="14"/>
      <c r="L75" s="14"/>
      <c r="M75" s="14"/>
      <c r="N75" s="14"/>
      <c r="O75" s="14"/>
      <c r="P75" s="14"/>
      <c r="R75" s="257"/>
      <c r="S75" s="12"/>
      <c r="T75" s="12"/>
      <c r="U75" s="12"/>
      <c r="V75" s="13"/>
      <c r="W75" s="13"/>
      <c r="Z75" s="6"/>
      <c r="AA75" s="6"/>
      <c r="AB75" s="6"/>
      <c r="AD75" s="27"/>
      <c r="AE75" s="27"/>
      <c r="AF75" s="27"/>
      <c r="AG75" s="59"/>
    </row>
    <row r="76" spans="1:33" ht="17.25" customHeight="1">
      <c r="A76" s="3"/>
      <c r="C76" s="268" t="s">
        <v>235</v>
      </c>
      <c r="D76" s="268"/>
      <c r="E76" s="268"/>
      <c r="F76" s="268"/>
      <c r="G76" s="268"/>
      <c r="H76" s="268"/>
      <c r="I76" s="268"/>
      <c r="J76" s="268"/>
      <c r="K76" s="268"/>
      <c r="L76" s="268"/>
      <c r="M76" s="268"/>
      <c r="N76" s="268"/>
      <c r="O76" s="268"/>
      <c r="P76" s="268"/>
      <c r="R76" s="257"/>
      <c r="S76" s="12"/>
      <c r="T76" s="12"/>
      <c r="U76" s="12"/>
      <c r="V76" s="13"/>
      <c r="W76" s="13"/>
      <c r="Z76" s="6"/>
      <c r="AA76" s="6"/>
      <c r="AB76" s="6"/>
      <c r="AD76" s="27"/>
      <c r="AE76" s="27"/>
      <c r="AF76" s="27"/>
      <c r="AG76" s="59"/>
    </row>
    <row r="77" spans="3:16" ht="14.25" customHeight="1">
      <c r="C77" s="4"/>
      <c r="D77" s="4"/>
      <c r="E77" s="4"/>
      <c r="F77" s="4"/>
      <c r="G77" s="4"/>
      <c r="H77" s="4"/>
      <c r="I77" s="4"/>
      <c r="J77" s="4"/>
      <c r="K77" s="4"/>
      <c r="L77" s="4"/>
      <c r="M77" s="4"/>
      <c r="N77" s="4"/>
      <c r="O77" s="4"/>
      <c r="P77" s="4"/>
    </row>
    <row r="78" spans="1:14" ht="14.25" customHeight="1">
      <c r="A78" s="3">
        <v>9</v>
      </c>
      <c r="B78" s="3"/>
      <c r="C78" s="15" t="s">
        <v>6</v>
      </c>
      <c r="D78" s="15"/>
      <c r="E78" s="15"/>
      <c r="F78" s="16"/>
      <c r="G78" s="16"/>
      <c r="H78" s="16"/>
      <c r="I78" s="16"/>
      <c r="J78" s="16"/>
      <c r="K78" s="16"/>
      <c r="L78" s="16"/>
      <c r="M78" s="16"/>
      <c r="N78" s="16"/>
    </row>
    <row r="79" spans="1:14" ht="14.25" customHeight="1">
      <c r="A79" s="3"/>
      <c r="B79" s="3"/>
      <c r="C79" s="15"/>
      <c r="D79" s="15"/>
      <c r="E79" s="15"/>
      <c r="F79" s="16"/>
      <c r="G79" s="16"/>
      <c r="H79" s="16"/>
      <c r="I79" s="16"/>
      <c r="J79" s="16"/>
      <c r="K79" s="16"/>
      <c r="L79" s="16"/>
      <c r="M79" s="16"/>
      <c r="N79" s="16"/>
    </row>
    <row r="80" spans="1:14" ht="14.25" customHeight="1">
      <c r="A80" s="3"/>
      <c r="B80" s="3"/>
      <c r="C80" s="82" t="s">
        <v>236</v>
      </c>
      <c r="D80" s="15"/>
      <c r="E80" s="15"/>
      <c r="F80" s="16"/>
      <c r="G80" s="16"/>
      <c r="H80" s="16"/>
      <c r="I80" s="16"/>
      <c r="J80" s="16"/>
      <c r="K80" s="16"/>
      <c r="L80" s="16"/>
      <c r="M80" s="16"/>
      <c r="N80" s="16"/>
    </row>
    <row r="81" spans="1:14" ht="14.25" customHeight="1">
      <c r="A81" s="3"/>
      <c r="B81" s="3"/>
      <c r="C81" s="15"/>
      <c r="D81" s="15"/>
      <c r="E81" s="15"/>
      <c r="F81" s="16"/>
      <c r="G81" s="16"/>
      <c r="H81" s="16"/>
      <c r="I81" s="16"/>
      <c r="J81" s="16"/>
      <c r="K81" s="16"/>
      <c r="L81" s="16"/>
      <c r="M81" s="16"/>
      <c r="N81" s="16"/>
    </row>
    <row r="82" spans="1:14" ht="29.25" customHeight="1" thickBot="1">
      <c r="A82" s="3"/>
      <c r="B82" s="3"/>
      <c r="C82" s="184"/>
      <c r="D82" s="184"/>
      <c r="E82" s="229"/>
      <c r="F82" s="21"/>
      <c r="G82" s="185"/>
      <c r="H82" s="186" t="s">
        <v>183</v>
      </c>
      <c r="I82" s="16"/>
      <c r="J82" s="191" t="s">
        <v>194</v>
      </c>
      <c r="K82" s="16"/>
      <c r="L82" s="186" t="s">
        <v>184</v>
      </c>
      <c r="M82" s="16"/>
      <c r="N82" s="186" t="s">
        <v>185</v>
      </c>
    </row>
    <row r="83" spans="1:14" ht="14.25" customHeight="1">
      <c r="A83" s="3"/>
      <c r="B83" s="3"/>
      <c r="C83" s="15" t="s">
        <v>202</v>
      </c>
      <c r="D83" s="15"/>
      <c r="E83" s="15"/>
      <c r="F83" s="16"/>
      <c r="G83" s="16"/>
      <c r="H83" s="16" t="s">
        <v>3</v>
      </c>
      <c r="I83" s="16"/>
      <c r="J83" s="16" t="s">
        <v>3</v>
      </c>
      <c r="K83" s="16"/>
      <c r="L83" s="16" t="s">
        <v>3</v>
      </c>
      <c r="M83" s="16"/>
      <c r="N83" s="16" t="s">
        <v>3</v>
      </c>
    </row>
    <row r="84" spans="1:14" ht="14.25" customHeight="1">
      <c r="A84" s="3"/>
      <c r="B84" s="3"/>
      <c r="C84" s="15" t="s">
        <v>237</v>
      </c>
      <c r="D84" s="15"/>
      <c r="E84" s="15"/>
      <c r="F84" s="16"/>
      <c r="G84" s="16"/>
      <c r="H84" s="16"/>
      <c r="I84" s="16"/>
      <c r="J84" s="16"/>
      <c r="K84" s="16"/>
      <c r="L84" s="16"/>
      <c r="M84" s="16"/>
      <c r="N84" s="16"/>
    </row>
    <row r="85" spans="1:14" ht="14.25" customHeight="1">
      <c r="A85" s="3"/>
      <c r="B85" s="3"/>
      <c r="C85" s="15"/>
      <c r="D85" s="15"/>
      <c r="E85" s="15"/>
      <c r="F85" s="16"/>
      <c r="G85" s="16"/>
      <c r="H85" s="16"/>
      <c r="I85" s="16"/>
      <c r="J85" s="16"/>
      <c r="K85" s="16"/>
      <c r="L85" s="16"/>
      <c r="M85" s="16"/>
      <c r="N85" s="16"/>
    </row>
    <row r="86" spans="1:18" ht="14.25" customHeight="1">
      <c r="A86" s="3"/>
      <c r="B86" s="3"/>
      <c r="C86" s="82" t="s">
        <v>187</v>
      </c>
      <c r="D86" s="15"/>
      <c r="E86" s="15"/>
      <c r="F86" s="16"/>
      <c r="G86" s="16"/>
      <c r="H86" s="192">
        <f>74830-H87</f>
        <v>69960</v>
      </c>
      <c r="I86" s="192"/>
      <c r="J86" s="192">
        <f>7302-J87</f>
        <v>5095</v>
      </c>
      <c r="K86" s="192"/>
      <c r="L86" s="192">
        <v>0</v>
      </c>
      <c r="M86" s="192"/>
      <c r="N86" s="192">
        <f>SUM(H86:L86)</f>
        <v>75055</v>
      </c>
      <c r="R86" s="258"/>
    </row>
    <row r="87" spans="1:14" ht="14.25" customHeight="1">
      <c r="A87" s="3"/>
      <c r="B87" s="3"/>
      <c r="C87" s="187" t="s">
        <v>188</v>
      </c>
      <c r="D87" s="188"/>
      <c r="E87" s="229"/>
      <c r="F87" s="16"/>
      <c r="G87" s="187"/>
      <c r="H87" s="193">
        <v>4870</v>
      </c>
      <c r="I87" s="192"/>
      <c r="J87" s="193">
        <v>2207</v>
      </c>
      <c r="K87" s="192"/>
      <c r="L87" s="193">
        <v>-7077</v>
      </c>
      <c r="M87" s="192"/>
      <c r="N87" s="193">
        <f>SUM(H87:L87)</f>
        <v>0</v>
      </c>
    </row>
    <row r="88" spans="1:18" ht="14.25" customHeight="1">
      <c r="A88" s="3"/>
      <c r="B88" s="3"/>
      <c r="C88" s="82" t="s">
        <v>189</v>
      </c>
      <c r="D88" s="15"/>
      <c r="E88" s="15"/>
      <c r="F88" s="16"/>
      <c r="G88" s="16"/>
      <c r="H88" s="192">
        <f>SUM(H86:H87)</f>
        <v>74830</v>
      </c>
      <c r="I88" s="192">
        <f aca="true" t="shared" si="0" ref="I88:N88">SUM(I86:I87)</f>
        <v>0</v>
      </c>
      <c r="J88" s="192">
        <f t="shared" si="0"/>
        <v>7302</v>
      </c>
      <c r="K88" s="192">
        <f t="shared" si="0"/>
        <v>0</v>
      </c>
      <c r="L88" s="192">
        <f t="shared" si="0"/>
        <v>-7077</v>
      </c>
      <c r="M88" s="192">
        <f t="shared" si="0"/>
        <v>0</v>
      </c>
      <c r="N88" s="192">
        <f t="shared" si="0"/>
        <v>75055</v>
      </c>
      <c r="R88" s="258">
        <f>N88-PL!J18</f>
        <v>0</v>
      </c>
    </row>
    <row r="89" spans="1:18" ht="14.25" customHeight="1">
      <c r="A89" s="3"/>
      <c r="B89" s="3"/>
      <c r="C89" s="187" t="s">
        <v>120</v>
      </c>
      <c r="D89" s="187"/>
      <c r="E89" s="16"/>
      <c r="F89" s="16"/>
      <c r="G89" s="187"/>
      <c r="H89" s="193">
        <f>1186+6249</f>
        <v>7435</v>
      </c>
      <c r="I89" s="192"/>
      <c r="J89" s="193">
        <v>0</v>
      </c>
      <c r="K89" s="192"/>
      <c r="L89" s="193">
        <f>-960-5114</f>
        <v>-6074</v>
      </c>
      <c r="M89" s="192"/>
      <c r="N89" s="193">
        <f>SUM(H89:L89)</f>
        <v>1361</v>
      </c>
      <c r="R89" s="258">
        <f>N89-PL!J23</f>
        <v>0</v>
      </c>
    </row>
    <row r="90" spans="1:14" ht="14.25" customHeight="1">
      <c r="A90" s="3"/>
      <c r="B90" s="3"/>
      <c r="C90" s="82"/>
      <c r="D90" s="82"/>
      <c r="E90" s="82"/>
      <c r="F90" s="16"/>
      <c r="G90" s="16"/>
      <c r="H90" s="192">
        <f>SUM(H88:H89)</f>
        <v>82265</v>
      </c>
      <c r="I90" s="192">
        <f aca="true" t="shared" si="1" ref="I90:N90">SUM(I88:I89)</f>
        <v>0</v>
      </c>
      <c r="J90" s="192">
        <f t="shared" si="1"/>
        <v>7302</v>
      </c>
      <c r="K90" s="192">
        <f t="shared" si="1"/>
        <v>0</v>
      </c>
      <c r="L90" s="192">
        <f t="shared" si="1"/>
        <v>-13151</v>
      </c>
      <c r="M90" s="192">
        <f t="shared" si="1"/>
        <v>0</v>
      </c>
      <c r="N90" s="192">
        <f t="shared" si="1"/>
        <v>76416</v>
      </c>
    </row>
    <row r="91" spans="1:14" ht="14.25" customHeight="1">
      <c r="A91" s="3"/>
      <c r="B91" s="3"/>
      <c r="C91" s="187" t="s">
        <v>195</v>
      </c>
      <c r="D91" s="187"/>
      <c r="E91" s="16"/>
      <c r="F91" s="16"/>
      <c r="G91" s="187"/>
      <c r="H91" s="193">
        <v>-34234</v>
      </c>
      <c r="I91" s="192"/>
      <c r="J91" s="193">
        <v>-5779</v>
      </c>
      <c r="K91" s="192"/>
      <c r="L91" s="193">
        <v>2086</v>
      </c>
      <c r="M91" s="192"/>
      <c r="N91" s="244">
        <f>SUM(H91:M91)</f>
        <v>-37927</v>
      </c>
    </row>
    <row r="92" spans="1:14" ht="14.25" customHeight="1">
      <c r="A92" s="3"/>
      <c r="B92" s="3"/>
      <c r="C92" s="82" t="s">
        <v>190</v>
      </c>
      <c r="D92" s="82"/>
      <c r="E92" s="82"/>
      <c r="F92" s="16"/>
      <c r="G92" s="16"/>
      <c r="H92" s="192">
        <f>SUM(H90:H91)</f>
        <v>48031</v>
      </c>
      <c r="I92" s="192">
        <f aca="true" t="shared" si="2" ref="I92:N92">SUM(I90:I91)</f>
        <v>0</v>
      </c>
      <c r="J92" s="192">
        <f t="shared" si="2"/>
        <v>1523</v>
      </c>
      <c r="K92" s="192">
        <f t="shared" si="2"/>
        <v>0</v>
      </c>
      <c r="L92" s="192">
        <f t="shared" si="2"/>
        <v>-11065</v>
      </c>
      <c r="M92" s="192">
        <f t="shared" si="2"/>
        <v>0</v>
      </c>
      <c r="N92" s="245">
        <f t="shared" si="2"/>
        <v>38489</v>
      </c>
    </row>
    <row r="93" spans="1:14" ht="14.25" customHeight="1">
      <c r="A93" s="3"/>
      <c r="B93" s="3"/>
      <c r="C93" s="82" t="s">
        <v>196</v>
      </c>
      <c r="D93" s="82"/>
      <c r="E93" s="82"/>
      <c r="F93" s="16"/>
      <c r="G93" s="16"/>
      <c r="H93" s="192">
        <f>-4196-623-2779+699+2680+9</f>
        <v>-4210</v>
      </c>
      <c r="I93" s="192"/>
      <c r="J93" s="192">
        <f>-954-204-334</f>
        <v>-1492</v>
      </c>
      <c r="K93" s="192"/>
      <c r="L93" s="192">
        <v>1632</v>
      </c>
      <c r="M93" s="192"/>
      <c r="N93" s="245">
        <f>SUM(H93:M93)</f>
        <v>-4070</v>
      </c>
    </row>
    <row r="94" spans="1:18" ht="14.25" customHeight="1">
      <c r="A94" s="3"/>
      <c r="B94" s="3"/>
      <c r="C94" s="82" t="s">
        <v>137</v>
      </c>
      <c r="D94" s="82"/>
      <c r="E94" s="82"/>
      <c r="F94" s="16"/>
      <c r="G94" s="16"/>
      <c r="H94" s="192">
        <v>-5395</v>
      </c>
      <c r="I94" s="192"/>
      <c r="J94" s="192">
        <v>0</v>
      </c>
      <c r="K94" s="192"/>
      <c r="L94" s="192">
        <v>1650</v>
      </c>
      <c r="M94" s="192"/>
      <c r="N94" s="192">
        <f>SUM(H94:M94)</f>
        <v>-3745</v>
      </c>
      <c r="R94" s="258">
        <f>N94-PL!J30</f>
        <v>0</v>
      </c>
    </row>
    <row r="95" spans="1:18" ht="14.25" customHeight="1" thickBot="1">
      <c r="A95" s="3"/>
      <c r="B95" s="3"/>
      <c r="C95" s="190" t="s">
        <v>136</v>
      </c>
      <c r="D95" s="189"/>
      <c r="E95" s="16"/>
      <c r="F95" s="16"/>
      <c r="G95" s="189"/>
      <c r="H95" s="194">
        <f>SUM(H92:H94)</f>
        <v>38426</v>
      </c>
      <c r="I95" s="192">
        <f aca="true" t="shared" si="3" ref="I95:N95">SUM(I92:I94)</f>
        <v>0</v>
      </c>
      <c r="J95" s="194">
        <f t="shared" si="3"/>
        <v>31</v>
      </c>
      <c r="K95" s="192">
        <f t="shared" si="3"/>
        <v>0</v>
      </c>
      <c r="L95" s="194">
        <f t="shared" si="3"/>
        <v>-7783</v>
      </c>
      <c r="M95" s="192">
        <f t="shared" si="3"/>
        <v>0</v>
      </c>
      <c r="N95" s="194">
        <f t="shared" si="3"/>
        <v>30674</v>
      </c>
      <c r="R95" s="258">
        <f>N95-PL!J32</f>
        <v>0</v>
      </c>
    </row>
    <row r="96" spans="1:14" ht="14.25" customHeight="1">
      <c r="A96" s="3"/>
      <c r="B96" s="3"/>
      <c r="C96" s="15"/>
      <c r="D96" s="15"/>
      <c r="E96" s="15"/>
      <c r="F96" s="16"/>
      <c r="G96" s="16"/>
      <c r="H96" s="16"/>
      <c r="I96" s="16"/>
      <c r="J96" s="16"/>
      <c r="K96" s="16"/>
      <c r="L96" s="16"/>
      <c r="M96" s="16"/>
      <c r="N96" s="16"/>
    </row>
    <row r="97" spans="1:14" ht="14.25" customHeight="1">
      <c r="A97" s="3"/>
      <c r="B97" s="3"/>
      <c r="C97" s="15" t="s">
        <v>202</v>
      </c>
      <c r="D97" s="15"/>
      <c r="E97" s="15"/>
      <c r="F97" s="16"/>
      <c r="G97" s="16"/>
      <c r="H97" s="16"/>
      <c r="I97" s="16"/>
      <c r="J97" s="16"/>
      <c r="K97" s="16"/>
      <c r="L97" s="16"/>
      <c r="M97" s="16"/>
      <c r="N97" s="16"/>
    </row>
    <row r="98" spans="1:14" ht="14.25" customHeight="1">
      <c r="A98" s="3"/>
      <c r="B98" s="3"/>
      <c r="C98" s="15" t="s">
        <v>186</v>
      </c>
      <c r="D98" s="15"/>
      <c r="E98" s="15"/>
      <c r="F98" s="16"/>
      <c r="G98" s="16"/>
      <c r="H98" s="16"/>
      <c r="I98" s="16"/>
      <c r="J98" s="16"/>
      <c r="K98" s="16"/>
      <c r="L98" s="16"/>
      <c r="M98" s="16"/>
      <c r="N98" s="16"/>
    </row>
    <row r="99" spans="1:14" ht="14.25" customHeight="1">
      <c r="A99" s="3"/>
      <c r="B99" s="3"/>
      <c r="C99" s="15"/>
      <c r="D99" s="15"/>
      <c r="E99" s="15"/>
      <c r="F99" s="16"/>
      <c r="G99" s="16"/>
      <c r="H99" s="16"/>
      <c r="I99" s="16"/>
      <c r="J99" s="16"/>
      <c r="K99" s="16"/>
      <c r="L99" s="16"/>
      <c r="M99" s="16"/>
      <c r="N99" s="16"/>
    </row>
    <row r="100" spans="1:14" ht="14.25" customHeight="1">
      <c r="A100" s="3"/>
      <c r="B100" s="3"/>
      <c r="C100" s="82" t="s">
        <v>187</v>
      </c>
      <c r="D100" s="15"/>
      <c r="E100" s="15"/>
      <c r="F100" s="16"/>
      <c r="G100" s="16"/>
      <c r="H100" s="192">
        <f>75286-H101</f>
        <v>72038</v>
      </c>
      <c r="I100" s="192"/>
      <c r="J100" s="192">
        <f>7296-J101</f>
        <v>5177</v>
      </c>
      <c r="K100" s="192"/>
      <c r="L100" s="192">
        <v>0</v>
      </c>
      <c r="M100" s="192"/>
      <c r="N100" s="192">
        <f>SUM(H100:L100)</f>
        <v>77215</v>
      </c>
    </row>
    <row r="101" spans="1:14" ht="14.25" customHeight="1">
      <c r="A101" s="3"/>
      <c r="B101" s="3"/>
      <c r="C101" s="187" t="s">
        <v>188</v>
      </c>
      <c r="D101" s="188"/>
      <c r="E101" s="229"/>
      <c r="F101" s="16"/>
      <c r="G101" s="187"/>
      <c r="H101" s="193">
        <v>3248</v>
      </c>
      <c r="I101" s="192"/>
      <c r="J101" s="193">
        <v>2119</v>
      </c>
      <c r="K101" s="192"/>
      <c r="L101" s="193">
        <v>-5367</v>
      </c>
      <c r="M101" s="192"/>
      <c r="N101" s="193">
        <f>SUM(H101:L101)</f>
        <v>0</v>
      </c>
    </row>
    <row r="102" spans="1:18" ht="14.25" customHeight="1">
      <c r="A102" s="3"/>
      <c r="B102" s="3"/>
      <c r="C102" s="82" t="s">
        <v>189</v>
      </c>
      <c r="D102" s="15"/>
      <c r="E102" s="15"/>
      <c r="F102" s="16"/>
      <c r="G102" s="16"/>
      <c r="H102" s="192">
        <f>SUM(H100:H101)</f>
        <v>75286</v>
      </c>
      <c r="I102" s="192">
        <f aca="true" t="shared" si="4" ref="I102:N102">SUM(I100:I101)</f>
        <v>0</v>
      </c>
      <c r="J102" s="192">
        <f t="shared" si="4"/>
        <v>7296</v>
      </c>
      <c r="K102" s="192">
        <f t="shared" si="4"/>
        <v>0</v>
      </c>
      <c r="L102" s="192">
        <f t="shared" si="4"/>
        <v>-5367</v>
      </c>
      <c r="M102" s="192">
        <f t="shared" si="4"/>
        <v>0</v>
      </c>
      <c r="N102" s="192">
        <f t="shared" si="4"/>
        <v>77215</v>
      </c>
      <c r="O102" s="195">
        <f>SUM(O100:O101)</f>
        <v>0</v>
      </c>
      <c r="R102" s="258">
        <f>N102-PL!L18</f>
        <v>0</v>
      </c>
    </row>
    <row r="103" spans="1:18" ht="14.25" customHeight="1">
      <c r="A103" s="3"/>
      <c r="B103" s="3"/>
      <c r="C103" s="187" t="s">
        <v>120</v>
      </c>
      <c r="D103" s="187"/>
      <c r="E103" s="16"/>
      <c r="F103" s="16"/>
      <c r="G103" s="187"/>
      <c r="H103" s="193">
        <f>1370+775</f>
        <v>2145</v>
      </c>
      <c r="I103" s="192"/>
      <c r="J103" s="193">
        <v>1</v>
      </c>
      <c r="K103" s="192"/>
      <c r="L103" s="193">
        <f>-960-682</f>
        <v>-1642</v>
      </c>
      <c r="M103" s="192"/>
      <c r="N103" s="193">
        <f>SUM(H103:L103)</f>
        <v>504</v>
      </c>
      <c r="R103" s="258">
        <f>N103-PL!L23</f>
        <v>0</v>
      </c>
    </row>
    <row r="104" spans="1:14" ht="14.25" customHeight="1">
      <c r="A104" s="3"/>
      <c r="B104" s="3"/>
      <c r="C104" s="82"/>
      <c r="D104" s="82"/>
      <c r="E104" s="82"/>
      <c r="F104" s="16"/>
      <c r="G104" s="16"/>
      <c r="H104" s="192">
        <f>SUM(H102:H103)</f>
        <v>77431</v>
      </c>
      <c r="I104" s="192">
        <f aca="true" t="shared" si="5" ref="I104:N104">SUM(I102:I103)</f>
        <v>0</v>
      </c>
      <c r="J104" s="192">
        <f t="shared" si="5"/>
        <v>7297</v>
      </c>
      <c r="K104" s="192">
        <f t="shared" si="5"/>
        <v>0</v>
      </c>
      <c r="L104" s="192">
        <f t="shared" si="5"/>
        <v>-7009</v>
      </c>
      <c r="M104" s="192">
        <f t="shared" si="5"/>
        <v>0</v>
      </c>
      <c r="N104" s="192">
        <f t="shared" si="5"/>
        <v>77719</v>
      </c>
    </row>
    <row r="105" spans="1:18" ht="14.25" customHeight="1">
      <c r="A105" s="3"/>
      <c r="B105" s="3"/>
      <c r="C105" s="187" t="s">
        <v>195</v>
      </c>
      <c r="D105" s="187"/>
      <c r="E105" s="16"/>
      <c r="F105" s="16"/>
      <c r="G105" s="187"/>
      <c r="H105" s="193">
        <v>-41836</v>
      </c>
      <c r="I105" s="192"/>
      <c r="J105" s="193">
        <v>-4305</v>
      </c>
      <c r="K105" s="192"/>
      <c r="L105" s="193">
        <v>1170</v>
      </c>
      <c r="M105" s="192"/>
      <c r="N105" s="193">
        <f>SUM(H105:M105)</f>
        <v>-44971</v>
      </c>
      <c r="R105" s="258">
        <f>N105-PL!L19</f>
        <v>0</v>
      </c>
    </row>
    <row r="106" spans="1:14" ht="14.25" customHeight="1">
      <c r="A106" s="3"/>
      <c r="B106" s="3"/>
      <c r="C106" s="82" t="s">
        <v>190</v>
      </c>
      <c r="D106" s="82"/>
      <c r="E106" s="82"/>
      <c r="F106" s="16"/>
      <c r="G106" s="16"/>
      <c r="H106" s="192">
        <f>SUM(H104:H105)</f>
        <v>35595</v>
      </c>
      <c r="I106" s="192">
        <f aca="true" t="shared" si="6" ref="I106:N106">SUM(I104:I105)</f>
        <v>0</v>
      </c>
      <c r="J106" s="192">
        <f t="shared" si="6"/>
        <v>2992</v>
      </c>
      <c r="K106" s="192">
        <f t="shared" si="6"/>
        <v>0</v>
      </c>
      <c r="L106" s="192">
        <f t="shared" si="6"/>
        <v>-5839</v>
      </c>
      <c r="M106" s="192">
        <f t="shared" si="6"/>
        <v>0</v>
      </c>
      <c r="N106" s="192">
        <f t="shared" si="6"/>
        <v>32748</v>
      </c>
    </row>
    <row r="107" spans="1:14" ht="14.25" customHeight="1">
      <c r="A107" s="3"/>
      <c r="B107" s="3"/>
      <c r="C107" s="82" t="s">
        <v>196</v>
      </c>
      <c r="D107" s="82"/>
      <c r="E107" s="82"/>
      <c r="F107" s="16"/>
      <c r="G107" s="16"/>
      <c r="H107" s="192">
        <f>-2910-221-3290+2226+28</f>
        <v>-4167</v>
      </c>
      <c r="I107" s="192"/>
      <c r="J107" s="192">
        <f>-731-119</f>
        <v>-850</v>
      </c>
      <c r="K107" s="192"/>
      <c r="L107" s="192">
        <v>1641</v>
      </c>
      <c r="M107" s="192"/>
      <c r="N107" s="192">
        <f>SUM(H107:M107)</f>
        <v>-3376</v>
      </c>
    </row>
    <row r="108" spans="1:14" ht="14.25" customHeight="1">
      <c r="A108" s="3"/>
      <c r="B108" s="3"/>
      <c r="C108" s="82" t="s">
        <v>137</v>
      </c>
      <c r="D108" s="82"/>
      <c r="E108" s="82"/>
      <c r="F108" s="16"/>
      <c r="G108" s="16"/>
      <c r="H108" s="192">
        <f>-2360-28</f>
        <v>-2388</v>
      </c>
      <c r="I108" s="192"/>
      <c r="J108" s="192">
        <v>0</v>
      </c>
      <c r="K108" s="192"/>
      <c r="L108" s="192">
        <v>213</v>
      </c>
      <c r="M108" s="192"/>
      <c r="N108" s="192">
        <f>SUM(H108:M108)</f>
        <v>-2175</v>
      </c>
    </row>
    <row r="109" spans="1:18" ht="14.25" customHeight="1" thickBot="1">
      <c r="A109" s="3"/>
      <c r="B109" s="3"/>
      <c r="C109" s="190" t="s">
        <v>136</v>
      </c>
      <c r="D109" s="189"/>
      <c r="E109" s="16"/>
      <c r="F109" s="16"/>
      <c r="G109" s="189"/>
      <c r="H109" s="194">
        <f>SUM(H106:H108)</f>
        <v>29040</v>
      </c>
      <c r="I109" s="192">
        <f aca="true" t="shared" si="7" ref="I109:N109">SUM(I106:I108)</f>
        <v>0</v>
      </c>
      <c r="J109" s="194">
        <f t="shared" si="7"/>
        <v>2142</v>
      </c>
      <c r="K109" s="192">
        <f t="shared" si="7"/>
        <v>0</v>
      </c>
      <c r="L109" s="194">
        <f t="shared" si="7"/>
        <v>-3985</v>
      </c>
      <c r="M109" s="192">
        <f t="shared" si="7"/>
        <v>0</v>
      </c>
      <c r="N109" s="194">
        <f t="shared" si="7"/>
        <v>27197</v>
      </c>
      <c r="R109" s="258">
        <f>PL!L32-N109</f>
        <v>0</v>
      </c>
    </row>
    <row r="110" spans="1:14" ht="14.25" customHeight="1">
      <c r="A110" s="3"/>
      <c r="B110" s="3"/>
      <c r="C110" s="15"/>
      <c r="D110" s="15"/>
      <c r="E110" s="15"/>
      <c r="F110" s="16"/>
      <c r="G110" s="16"/>
      <c r="H110" s="16"/>
      <c r="I110" s="16"/>
      <c r="J110" s="16"/>
      <c r="K110" s="16"/>
      <c r="L110" s="16"/>
      <c r="M110" s="16"/>
      <c r="N110" s="16"/>
    </row>
    <row r="111" spans="1:14" ht="14.25" customHeight="1">
      <c r="A111" s="3"/>
      <c r="B111" s="3"/>
      <c r="C111" s="15" t="s">
        <v>191</v>
      </c>
      <c r="D111" s="15"/>
      <c r="E111" s="15"/>
      <c r="F111" s="16"/>
      <c r="G111" s="16"/>
      <c r="H111" s="16"/>
      <c r="I111" s="16"/>
      <c r="J111" s="16"/>
      <c r="K111" s="16"/>
      <c r="L111" s="16"/>
      <c r="M111" s="16"/>
      <c r="N111" s="16"/>
    </row>
    <row r="112" spans="1:14" ht="14.25" customHeight="1">
      <c r="A112" s="3"/>
      <c r="B112" s="3"/>
      <c r="C112" s="15" t="s">
        <v>239</v>
      </c>
      <c r="D112" s="15"/>
      <c r="E112" s="15"/>
      <c r="F112" s="16"/>
      <c r="G112" s="16"/>
      <c r="H112" s="16"/>
      <c r="I112" s="16"/>
      <c r="J112" s="16"/>
      <c r="K112" s="16"/>
      <c r="L112" s="16"/>
      <c r="M112" s="16"/>
      <c r="N112" s="16"/>
    </row>
    <row r="113" spans="1:14" ht="14.25" customHeight="1">
      <c r="A113" s="3"/>
      <c r="B113" s="3"/>
      <c r="C113" s="15"/>
      <c r="D113" s="15"/>
      <c r="E113" s="15"/>
      <c r="F113" s="16"/>
      <c r="G113" s="16"/>
      <c r="H113" s="16"/>
      <c r="I113" s="16"/>
      <c r="J113" s="16"/>
      <c r="K113" s="16"/>
      <c r="L113" s="16"/>
      <c r="M113" s="16"/>
      <c r="N113" s="16"/>
    </row>
    <row r="114" spans="1:14" ht="14.25" customHeight="1">
      <c r="A114" s="3"/>
      <c r="B114" s="3"/>
      <c r="C114" s="82" t="s">
        <v>192</v>
      </c>
      <c r="D114" s="15"/>
      <c r="E114" s="15"/>
      <c r="F114" s="16"/>
      <c r="G114" s="16"/>
      <c r="H114" s="192">
        <v>1677427</v>
      </c>
      <c r="I114" s="16"/>
      <c r="J114" s="192">
        <v>24781</v>
      </c>
      <c r="K114" s="16"/>
      <c r="L114" s="192">
        <v>-396270</v>
      </c>
      <c r="M114" s="16"/>
      <c r="N114" s="192">
        <f>SUM(H114:L114)</f>
        <v>1305938</v>
      </c>
    </row>
    <row r="115" spans="1:18" ht="14.25" customHeight="1" thickBot="1">
      <c r="A115" s="3"/>
      <c r="B115" s="3"/>
      <c r="C115" s="190" t="s">
        <v>89</v>
      </c>
      <c r="D115" s="190"/>
      <c r="E115" s="229"/>
      <c r="F115" s="16"/>
      <c r="G115" s="189"/>
      <c r="H115" s="199">
        <f>SUM(H114)</f>
        <v>1677427</v>
      </c>
      <c r="I115" s="195" t="e">
        <f>SUM(#REF!)</f>
        <v>#REF!</v>
      </c>
      <c r="J115" s="199">
        <f>SUM(J114)</f>
        <v>24781</v>
      </c>
      <c r="K115" s="195" t="e">
        <f>SUM(#REF!)</f>
        <v>#REF!</v>
      </c>
      <c r="L115" s="199">
        <f>SUM(L114)</f>
        <v>-396270</v>
      </c>
      <c r="M115" s="195" t="e">
        <f>SUM(#REF!)</f>
        <v>#REF!</v>
      </c>
      <c r="N115" s="199">
        <f>SUM(N114)</f>
        <v>1305938</v>
      </c>
      <c r="R115" s="258">
        <f>N115-'BS'!C19</f>
        <v>0</v>
      </c>
    </row>
    <row r="116" spans="1:14" ht="14.25" customHeight="1">
      <c r="A116" s="3"/>
      <c r="B116" s="3"/>
      <c r="C116" s="82"/>
      <c r="D116" s="82"/>
      <c r="E116" s="82"/>
      <c r="F116" s="16"/>
      <c r="G116" s="16"/>
      <c r="H116" s="16"/>
      <c r="I116" s="16"/>
      <c r="J116" s="16"/>
      <c r="K116" s="16"/>
      <c r="L116" s="16"/>
      <c r="M116" s="16"/>
      <c r="N116" s="16"/>
    </row>
    <row r="117" spans="1:14" ht="14.25" customHeight="1">
      <c r="A117" s="3"/>
      <c r="B117" s="3"/>
      <c r="C117" s="82" t="s">
        <v>193</v>
      </c>
      <c r="D117" s="15"/>
      <c r="E117" s="15"/>
      <c r="F117" s="16"/>
      <c r="G117" s="16"/>
      <c r="H117" s="192">
        <f>852037-2679</f>
        <v>849358</v>
      </c>
      <c r="I117" s="192"/>
      <c r="J117" s="192">
        <v>21264</v>
      </c>
      <c r="K117" s="192"/>
      <c r="L117" s="192">
        <v>-255166</v>
      </c>
      <c r="M117" s="192"/>
      <c r="N117" s="192">
        <f>SUM(H117:L117)</f>
        <v>615456</v>
      </c>
    </row>
    <row r="118" spans="1:18" ht="14.25" customHeight="1" thickBot="1">
      <c r="A118" s="3"/>
      <c r="B118" s="3"/>
      <c r="C118" s="190" t="s">
        <v>95</v>
      </c>
      <c r="D118" s="190"/>
      <c r="E118" s="229"/>
      <c r="F118" s="16"/>
      <c r="G118" s="189"/>
      <c r="H118" s="199">
        <f>SUM(H117)</f>
        <v>849358</v>
      </c>
      <c r="I118" s="195" t="e">
        <f>SUM(#REF!)</f>
        <v>#REF!</v>
      </c>
      <c r="J118" s="199">
        <f>SUM(J117)</f>
        <v>21264</v>
      </c>
      <c r="K118" s="195" t="e">
        <f>SUM(#REF!)</f>
        <v>#REF!</v>
      </c>
      <c r="L118" s="199">
        <f>SUM(L117)</f>
        <v>-255166</v>
      </c>
      <c r="M118" s="195" t="e">
        <f>SUM(#REF!)</f>
        <v>#REF!</v>
      </c>
      <c r="N118" s="199">
        <f>SUM(N117)</f>
        <v>615456</v>
      </c>
      <c r="R118" s="258">
        <f>N118-'BS'!C41</f>
        <v>0</v>
      </c>
    </row>
    <row r="119" spans="1:14" ht="14.25" customHeight="1">
      <c r="A119" s="3"/>
      <c r="B119" s="3"/>
      <c r="C119" s="15"/>
      <c r="D119" s="15"/>
      <c r="E119" s="15"/>
      <c r="F119" s="16"/>
      <c r="G119" s="16"/>
      <c r="H119" s="16"/>
      <c r="I119" s="16"/>
      <c r="J119" s="16"/>
      <c r="K119" s="16"/>
      <c r="L119" s="16"/>
      <c r="M119" s="16"/>
      <c r="N119" s="16"/>
    </row>
    <row r="120" spans="1:14" ht="14.25" customHeight="1">
      <c r="A120" s="3"/>
      <c r="B120" s="3"/>
      <c r="C120" s="15" t="s">
        <v>191</v>
      </c>
      <c r="D120" s="15"/>
      <c r="E120" s="15"/>
      <c r="F120" s="16"/>
      <c r="G120" s="16"/>
      <c r="H120" s="16"/>
      <c r="I120" s="16"/>
      <c r="J120" s="16"/>
      <c r="K120" s="16"/>
      <c r="L120" s="16"/>
      <c r="M120" s="16"/>
      <c r="N120" s="16"/>
    </row>
    <row r="121" spans="1:14" ht="14.25" customHeight="1">
      <c r="A121" s="3"/>
      <c r="B121" s="3"/>
      <c r="C121" s="15" t="s">
        <v>238</v>
      </c>
      <c r="D121" s="15"/>
      <c r="E121" s="15"/>
      <c r="F121" s="16"/>
      <c r="G121" s="16"/>
      <c r="H121" s="16"/>
      <c r="I121" s="16"/>
      <c r="J121" s="16"/>
      <c r="K121" s="16"/>
      <c r="L121" s="16"/>
      <c r="M121" s="16"/>
      <c r="N121" s="16"/>
    </row>
    <row r="122" spans="1:14" ht="14.25" customHeight="1">
      <c r="A122" s="3"/>
      <c r="B122" s="3"/>
      <c r="C122" s="15"/>
      <c r="D122" s="15"/>
      <c r="E122" s="15"/>
      <c r="F122" s="16"/>
      <c r="G122" s="16"/>
      <c r="H122" s="16"/>
      <c r="I122" s="16"/>
      <c r="J122" s="16"/>
      <c r="K122" s="16"/>
      <c r="L122" s="16"/>
      <c r="M122" s="16"/>
      <c r="N122" s="16"/>
    </row>
    <row r="123" spans="1:14" ht="14.25" customHeight="1">
      <c r="A123" s="3"/>
      <c r="B123" s="3"/>
      <c r="C123" s="82" t="s">
        <v>192</v>
      </c>
      <c r="D123" s="15"/>
      <c r="E123" s="15"/>
      <c r="F123" s="16"/>
      <c r="G123" s="16"/>
      <c r="H123" s="192">
        <v>1392242</v>
      </c>
      <c r="I123" s="16"/>
      <c r="J123" s="192">
        <v>18408</v>
      </c>
      <c r="K123" s="16"/>
      <c r="L123" s="192">
        <v>-301148</v>
      </c>
      <c r="M123" s="16"/>
      <c r="N123" s="192">
        <f>SUM(H123:L123)</f>
        <v>1109502</v>
      </c>
    </row>
    <row r="124" spans="1:18" ht="14.25" customHeight="1" thickBot="1">
      <c r="A124" s="3"/>
      <c r="B124" s="3"/>
      <c r="C124" s="190" t="s">
        <v>89</v>
      </c>
      <c r="D124" s="190"/>
      <c r="E124" s="229"/>
      <c r="F124" s="16"/>
      <c r="G124" s="189"/>
      <c r="H124" s="199">
        <f>SUM(H123)</f>
        <v>1392242</v>
      </c>
      <c r="I124" s="195" t="e">
        <f>SUM(#REF!)</f>
        <v>#REF!</v>
      </c>
      <c r="J124" s="199">
        <f>SUM(J123)</f>
        <v>18408</v>
      </c>
      <c r="K124" s="195" t="e">
        <f>SUM(#REF!)</f>
        <v>#REF!</v>
      </c>
      <c r="L124" s="199">
        <f>SUM(L123)</f>
        <v>-301148</v>
      </c>
      <c r="M124" s="195" t="e">
        <f>SUM(#REF!)</f>
        <v>#REF!</v>
      </c>
      <c r="N124" s="199">
        <f>SUM(N123)</f>
        <v>1109502</v>
      </c>
      <c r="R124" s="258">
        <f>N124-'BS'!E19</f>
        <v>0</v>
      </c>
    </row>
    <row r="125" spans="1:14" ht="14.25" customHeight="1">
      <c r="A125" s="3"/>
      <c r="B125" s="3"/>
      <c r="C125" s="82"/>
      <c r="D125" s="82"/>
      <c r="E125" s="82"/>
      <c r="F125" s="16"/>
      <c r="G125" s="16"/>
      <c r="H125" s="16"/>
      <c r="I125" s="16"/>
      <c r="J125" s="16"/>
      <c r="K125" s="16"/>
      <c r="L125" s="16"/>
      <c r="M125" s="16"/>
      <c r="N125" s="16"/>
    </row>
    <row r="126" spans="1:14" ht="14.25" customHeight="1">
      <c r="A126" s="3"/>
      <c r="B126" s="3"/>
      <c r="C126" s="82" t="s">
        <v>193</v>
      </c>
      <c r="D126" s="15"/>
      <c r="E126" s="15"/>
      <c r="F126" s="16"/>
      <c r="G126" s="16"/>
      <c r="H126" s="192">
        <v>601333</v>
      </c>
      <c r="I126" s="192"/>
      <c r="J126" s="192">
        <v>13900</v>
      </c>
      <c r="K126" s="192"/>
      <c r="L126" s="192">
        <v>-188380</v>
      </c>
      <c r="M126" s="192"/>
      <c r="N126" s="192">
        <f>SUM(H126:L126)</f>
        <v>426853</v>
      </c>
    </row>
    <row r="127" spans="1:18" ht="14.25" customHeight="1" thickBot="1">
      <c r="A127" s="3"/>
      <c r="B127" s="3"/>
      <c r="C127" s="190" t="s">
        <v>95</v>
      </c>
      <c r="D127" s="190"/>
      <c r="E127" s="229"/>
      <c r="F127" s="16"/>
      <c r="G127" s="189"/>
      <c r="H127" s="199">
        <f>SUM(H126)</f>
        <v>601333</v>
      </c>
      <c r="I127" s="195" t="e">
        <f>SUM(#REF!)</f>
        <v>#REF!</v>
      </c>
      <c r="J127" s="199">
        <f>SUM(J126)</f>
        <v>13900</v>
      </c>
      <c r="K127" s="195" t="e">
        <f>SUM(#REF!)</f>
        <v>#REF!</v>
      </c>
      <c r="L127" s="199">
        <f>SUM(L126)</f>
        <v>-188380</v>
      </c>
      <c r="M127" s="195" t="e">
        <f>SUM(#REF!)</f>
        <v>#REF!</v>
      </c>
      <c r="N127" s="199">
        <f>SUM(N126)</f>
        <v>426853</v>
      </c>
      <c r="R127" s="258">
        <f>N127-'BS'!E41</f>
        <v>0</v>
      </c>
    </row>
    <row r="128" spans="1:14" ht="14.25" customHeight="1">
      <c r="A128" s="3"/>
      <c r="B128" s="3"/>
      <c r="C128" s="15"/>
      <c r="D128" s="15"/>
      <c r="E128" s="15"/>
      <c r="F128" s="16"/>
      <c r="G128" s="16"/>
      <c r="H128" s="16"/>
      <c r="I128" s="16"/>
      <c r="J128" s="16"/>
      <c r="K128" s="16"/>
      <c r="L128" s="16"/>
      <c r="M128" s="16"/>
      <c r="N128" s="16"/>
    </row>
    <row r="129" spans="1:16" ht="14.25" customHeight="1">
      <c r="A129" s="3"/>
      <c r="B129" s="3"/>
      <c r="C129" s="285"/>
      <c r="D129" s="284"/>
      <c r="E129" s="284"/>
      <c r="F129" s="284"/>
      <c r="G129" s="284"/>
      <c r="H129" s="284"/>
      <c r="I129" s="284"/>
      <c r="J129" s="284"/>
      <c r="K129" s="284"/>
      <c r="L129" s="284"/>
      <c r="M129" s="284"/>
      <c r="N129" s="284"/>
      <c r="O129" s="284"/>
      <c r="P129" s="284"/>
    </row>
    <row r="130" spans="1:16" ht="12.75" customHeight="1">
      <c r="A130" s="3"/>
      <c r="B130" s="3"/>
      <c r="C130" s="139"/>
      <c r="D130" s="139"/>
      <c r="E130" s="139"/>
      <c r="F130" s="139"/>
      <c r="G130" s="139"/>
      <c r="H130" s="139"/>
      <c r="I130" s="139"/>
      <c r="J130" s="139"/>
      <c r="K130" s="139"/>
      <c r="L130" s="139"/>
      <c r="M130" s="139"/>
      <c r="N130" s="139"/>
      <c r="O130" s="139"/>
      <c r="P130" s="139"/>
    </row>
    <row r="131" spans="1:16" ht="12.75" customHeight="1">
      <c r="A131" s="3"/>
      <c r="B131" s="3"/>
      <c r="C131" s="139"/>
      <c r="D131" s="139"/>
      <c r="E131" s="139"/>
      <c r="F131" s="139"/>
      <c r="G131" s="139"/>
      <c r="H131" s="139"/>
      <c r="I131" s="139"/>
      <c r="J131" s="139"/>
      <c r="K131" s="139"/>
      <c r="L131" s="139"/>
      <c r="M131" s="139"/>
      <c r="N131" s="139"/>
      <c r="O131" s="139"/>
      <c r="P131" s="139"/>
    </row>
    <row r="132" spans="1:16" ht="14.25" customHeight="1">
      <c r="A132" s="3">
        <v>10</v>
      </c>
      <c r="B132" s="3"/>
      <c r="C132" s="283" t="s">
        <v>76</v>
      </c>
      <c r="D132" s="294"/>
      <c r="E132" s="294"/>
      <c r="F132" s="294"/>
      <c r="G132" s="294"/>
      <c r="H132" s="294"/>
      <c r="I132" s="294"/>
      <c r="J132" s="294"/>
      <c r="K132" s="294"/>
      <c r="L132" s="294"/>
      <c r="M132" s="294"/>
      <c r="N132" s="294"/>
      <c r="P132" s="29"/>
    </row>
    <row r="133" spans="1:30" ht="14.25" customHeight="1">
      <c r="A133" s="3"/>
      <c r="B133" s="3"/>
      <c r="C133" s="283"/>
      <c r="D133" s="294"/>
      <c r="E133" s="294"/>
      <c r="F133" s="294"/>
      <c r="G133" s="294"/>
      <c r="H133" s="294"/>
      <c r="I133" s="294"/>
      <c r="J133" s="294"/>
      <c r="K133" s="294"/>
      <c r="L133" s="294"/>
      <c r="M133" s="294"/>
      <c r="N133" s="294"/>
      <c r="R133" s="283"/>
      <c r="S133" s="294"/>
      <c r="T133" s="294"/>
      <c r="U133" s="294"/>
      <c r="V133" s="294"/>
      <c r="W133" s="294"/>
      <c r="X133" s="294"/>
      <c r="Y133" s="294"/>
      <c r="Z133" s="294"/>
      <c r="AA133" s="294"/>
      <c r="AB133" s="294"/>
      <c r="AC133" s="294"/>
      <c r="AD133" s="294"/>
    </row>
    <row r="134" spans="1:30" ht="51" customHeight="1">
      <c r="A134" s="3"/>
      <c r="B134" s="3"/>
      <c r="C134" s="303" t="s">
        <v>331</v>
      </c>
      <c r="D134" s="303"/>
      <c r="E134" s="303"/>
      <c r="F134" s="303"/>
      <c r="G134" s="303"/>
      <c r="H134" s="303"/>
      <c r="I134" s="303"/>
      <c r="J134" s="303"/>
      <c r="K134" s="303"/>
      <c r="L134" s="303"/>
      <c r="M134" s="303"/>
      <c r="N134" s="303"/>
      <c r="O134" s="303"/>
      <c r="P134" s="303"/>
      <c r="Q134" s="59"/>
      <c r="R134" s="259"/>
      <c r="S134" s="95"/>
      <c r="T134" s="95"/>
      <c r="U134" s="95"/>
      <c r="V134" s="95"/>
      <c r="W134" s="95"/>
      <c r="X134" s="95"/>
      <c r="Y134" s="95"/>
      <c r="Z134" s="95"/>
      <c r="AA134" s="95"/>
      <c r="AB134" s="95"/>
      <c r="AC134" s="95"/>
      <c r="AD134" s="95"/>
    </row>
    <row r="135" spans="1:30" ht="14.25" customHeight="1">
      <c r="A135" s="3"/>
      <c r="B135" s="3"/>
      <c r="C135" s="11"/>
      <c r="D135" s="95"/>
      <c r="E135" s="95"/>
      <c r="F135" s="95"/>
      <c r="G135" s="95"/>
      <c r="H135" s="95"/>
      <c r="I135" s="95"/>
      <c r="J135" s="95"/>
      <c r="K135" s="95"/>
      <c r="L135" s="95"/>
      <c r="M135" s="95"/>
      <c r="N135" s="95"/>
      <c r="R135" s="259"/>
      <c r="S135" s="95"/>
      <c r="T135" s="95"/>
      <c r="U135" s="95"/>
      <c r="V135" s="95"/>
      <c r="W135" s="95"/>
      <c r="X135" s="95"/>
      <c r="Y135" s="95"/>
      <c r="Z135" s="95"/>
      <c r="AA135" s="95"/>
      <c r="AB135" s="95"/>
      <c r="AC135" s="95"/>
      <c r="AD135" s="95"/>
    </row>
    <row r="136" spans="1:18" ht="14.25" customHeight="1">
      <c r="A136" s="20">
        <v>11</v>
      </c>
      <c r="B136" s="3"/>
      <c r="C136" s="3" t="s">
        <v>152</v>
      </c>
      <c r="D136" s="3"/>
      <c r="E136" s="3"/>
      <c r="R136" s="255"/>
    </row>
    <row r="137" spans="1:5" ht="14.25" customHeight="1">
      <c r="A137" s="3"/>
      <c r="B137" s="3"/>
      <c r="C137" s="3"/>
      <c r="D137" s="3"/>
      <c r="E137" s="3"/>
    </row>
    <row r="138" spans="1:16" ht="30.75" customHeight="1">
      <c r="A138" s="3"/>
      <c r="B138" s="3"/>
      <c r="C138" s="268" t="s">
        <v>145</v>
      </c>
      <c r="D138" s="268"/>
      <c r="E138" s="268"/>
      <c r="F138" s="268"/>
      <c r="G138" s="268"/>
      <c r="H138" s="268"/>
      <c r="I138" s="268"/>
      <c r="J138" s="268"/>
      <c r="K138" s="268"/>
      <c r="L138" s="268"/>
      <c r="M138" s="268"/>
      <c r="N138" s="268"/>
      <c r="O138" s="268"/>
      <c r="P138" s="268"/>
    </row>
    <row r="139" spans="1:5" ht="12" customHeight="1">
      <c r="A139" s="3"/>
      <c r="B139" s="3"/>
      <c r="C139" s="3"/>
      <c r="D139" s="42"/>
      <c r="E139" s="42"/>
    </row>
    <row r="140" spans="1:36" ht="14.25" customHeight="1">
      <c r="A140" s="3">
        <v>12</v>
      </c>
      <c r="C140" s="283" t="s">
        <v>34</v>
      </c>
      <c r="D140" s="268"/>
      <c r="E140" s="268"/>
      <c r="F140" s="268"/>
      <c r="G140" s="268"/>
      <c r="H140" s="268"/>
      <c r="I140" s="268"/>
      <c r="J140" s="268"/>
      <c r="K140" s="268"/>
      <c r="L140" s="268"/>
      <c r="M140" s="268"/>
      <c r="N140" s="268"/>
      <c r="O140" s="268"/>
      <c r="P140" s="268"/>
      <c r="S140" s="268"/>
      <c r="T140" s="304"/>
      <c r="U140" s="304"/>
      <c r="V140" s="304"/>
      <c r="W140" s="304"/>
      <c r="X140" s="304"/>
      <c r="Y140" s="304"/>
      <c r="Z140" s="304"/>
      <c r="AA140" s="304"/>
      <c r="AB140" s="304"/>
      <c r="AC140" s="304"/>
      <c r="AD140" s="304"/>
      <c r="AE140" s="304"/>
      <c r="AF140" s="304"/>
      <c r="AG140" s="304"/>
      <c r="AH140" s="304"/>
      <c r="AI140" s="4"/>
      <c r="AJ140" s="4"/>
    </row>
    <row r="141" spans="1:36" ht="14.25" customHeight="1">
      <c r="A141" s="3"/>
      <c r="C141" s="11"/>
      <c r="D141" s="4"/>
      <c r="E141" s="4"/>
      <c r="F141" s="4"/>
      <c r="G141" s="4"/>
      <c r="H141" s="4"/>
      <c r="I141" s="4"/>
      <c r="J141" s="4"/>
      <c r="K141" s="4"/>
      <c r="L141" s="4"/>
      <c r="M141" s="4"/>
      <c r="N141" s="4"/>
      <c r="O141" s="4"/>
      <c r="P141" s="4"/>
      <c r="S141" s="4"/>
      <c r="T141" s="73"/>
      <c r="U141" s="73"/>
      <c r="V141" s="73"/>
      <c r="W141" s="73"/>
      <c r="X141" s="73"/>
      <c r="Y141" s="73"/>
      <c r="Z141" s="73"/>
      <c r="AA141" s="73"/>
      <c r="AB141" s="73"/>
      <c r="AC141" s="73"/>
      <c r="AD141" s="73"/>
      <c r="AE141" s="73"/>
      <c r="AF141" s="73"/>
      <c r="AG141" s="73"/>
      <c r="AH141" s="73"/>
      <c r="AI141" s="4"/>
      <c r="AJ141" s="4"/>
    </row>
    <row r="142" spans="2:36" ht="18" customHeight="1">
      <c r="B142" s="12"/>
      <c r="C142" s="268" t="s">
        <v>173</v>
      </c>
      <c r="D142" s="279"/>
      <c r="E142" s="279"/>
      <c r="F142" s="279"/>
      <c r="G142" s="279"/>
      <c r="H142" s="279"/>
      <c r="I142" s="279"/>
      <c r="J142" s="279"/>
      <c r="K142" s="279"/>
      <c r="L142" s="279"/>
      <c r="M142" s="279"/>
      <c r="N142" s="279"/>
      <c r="O142" s="279"/>
      <c r="P142" s="279"/>
      <c r="S142" s="295"/>
      <c r="T142" s="304"/>
      <c r="U142" s="304"/>
      <c r="V142" s="304"/>
      <c r="W142" s="304"/>
      <c r="X142" s="304"/>
      <c r="Y142" s="304"/>
      <c r="Z142" s="304"/>
      <c r="AA142" s="304"/>
      <c r="AB142" s="304"/>
      <c r="AC142" s="304"/>
      <c r="AD142" s="304"/>
      <c r="AE142" s="304"/>
      <c r="AF142" s="304"/>
      <c r="AG142" s="304"/>
      <c r="AH142" s="304"/>
      <c r="AI142" s="304"/>
      <c r="AJ142" s="304"/>
    </row>
    <row r="143" spans="3:16" ht="18.75" customHeight="1">
      <c r="C143" s="4"/>
      <c r="D143" s="154"/>
      <c r="E143" s="154"/>
      <c r="F143" s="154"/>
      <c r="G143" s="154"/>
      <c r="H143" s="154"/>
      <c r="I143" s="154"/>
      <c r="J143" s="154"/>
      <c r="K143" s="154"/>
      <c r="L143" s="154"/>
      <c r="M143" s="154"/>
      <c r="N143" s="154"/>
      <c r="O143" s="154"/>
      <c r="P143" s="154"/>
    </row>
    <row r="144" spans="1:18" ht="14.25" customHeight="1">
      <c r="A144" s="3">
        <v>13</v>
      </c>
      <c r="B144" s="3"/>
      <c r="C144" s="3" t="s">
        <v>4</v>
      </c>
      <c r="D144" s="3"/>
      <c r="E144" s="3"/>
      <c r="R144" s="255"/>
    </row>
    <row r="146" spans="3:31" ht="37.5" customHeight="1">
      <c r="C146" s="268" t="s">
        <v>252</v>
      </c>
      <c r="D146" s="305"/>
      <c r="E146" s="305"/>
      <c r="F146" s="305"/>
      <c r="G146" s="305"/>
      <c r="H146" s="305"/>
      <c r="I146" s="305"/>
      <c r="J146" s="305"/>
      <c r="K146" s="305"/>
      <c r="L146" s="305"/>
      <c r="M146" s="305"/>
      <c r="N146" s="305"/>
      <c r="O146" s="305"/>
      <c r="P146" s="305"/>
      <c r="S146" s="305"/>
      <c r="T146" s="305"/>
      <c r="U146" s="305"/>
      <c r="V146" s="305"/>
      <c r="W146" s="305"/>
      <c r="X146" s="305"/>
      <c r="Y146" s="305"/>
      <c r="Z146" s="305"/>
      <c r="AA146" s="305"/>
      <c r="AB146" s="305"/>
      <c r="AC146" s="305"/>
      <c r="AD146" s="305"/>
      <c r="AE146" s="305"/>
    </row>
    <row r="147" spans="3:24" ht="14.25" customHeight="1">
      <c r="C147" s="4"/>
      <c r="D147" s="14"/>
      <c r="E147" s="14"/>
      <c r="F147" s="14"/>
      <c r="G147" s="14"/>
      <c r="H147" s="14"/>
      <c r="I147" s="14"/>
      <c r="J147" s="14"/>
      <c r="K147" s="14"/>
      <c r="L147" s="14"/>
      <c r="M147" s="14"/>
      <c r="N147" s="14"/>
      <c r="O147" s="14"/>
      <c r="P147" s="14"/>
      <c r="R147" s="268"/>
      <c r="S147" s="268"/>
      <c r="T147" s="268"/>
      <c r="U147" s="268"/>
      <c r="V147" s="268"/>
      <c r="W147" s="268"/>
      <c r="X147" s="268"/>
    </row>
    <row r="148" spans="1:24" ht="14.25" customHeight="1">
      <c r="A148" s="3">
        <v>14</v>
      </c>
      <c r="C148" s="3" t="s">
        <v>55</v>
      </c>
      <c r="D148" s="14"/>
      <c r="E148" s="14"/>
      <c r="F148" s="14"/>
      <c r="G148" s="14"/>
      <c r="H148" s="14"/>
      <c r="I148" s="14"/>
      <c r="J148" s="14"/>
      <c r="K148" s="14"/>
      <c r="L148" s="14"/>
      <c r="M148" s="14"/>
      <c r="N148" s="14"/>
      <c r="O148" s="14"/>
      <c r="P148" s="14"/>
      <c r="R148" s="260"/>
      <c r="S148" s="4"/>
      <c r="T148" s="4"/>
      <c r="U148" s="4"/>
      <c r="V148" s="4"/>
      <c r="W148" s="4"/>
      <c r="X148" s="4"/>
    </row>
    <row r="149" spans="3:24" ht="14.25" customHeight="1">
      <c r="C149" s="4"/>
      <c r="D149" s="14"/>
      <c r="E149" s="14"/>
      <c r="F149" s="14"/>
      <c r="G149" s="14"/>
      <c r="H149" s="14"/>
      <c r="I149" s="14"/>
      <c r="J149" s="14"/>
      <c r="K149" s="14"/>
      <c r="L149" s="14"/>
      <c r="M149" s="14"/>
      <c r="N149" s="14"/>
      <c r="O149" s="14"/>
      <c r="P149" s="14"/>
      <c r="R149" s="260"/>
      <c r="S149" s="4"/>
      <c r="T149" s="4"/>
      <c r="U149" s="4"/>
      <c r="V149" s="4"/>
      <c r="W149" s="4"/>
      <c r="X149" s="4"/>
    </row>
    <row r="150" spans="3:24" ht="31.5" customHeight="1">
      <c r="C150" s="4"/>
      <c r="D150" s="14"/>
      <c r="E150" s="14"/>
      <c r="F150" s="14"/>
      <c r="G150" s="14"/>
      <c r="H150" s="14"/>
      <c r="I150" s="14"/>
      <c r="K150" s="19"/>
      <c r="M150" s="14"/>
      <c r="N150" s="56"/>
      <c r="O150" s="14"/>
      <c r="P150" s="56" t="s">
        <v>242</v>
      </c>
      <c r="R150" s="260"/>
      <c r="S150" s="4"/>
      <c r="T150" s="4"/>
      <c r="U150" s="4"/>
      <c r="V150" s="4"/>
      <c r="W150" s="4"/>
      <c r="X150" s="4"/>
    </row>
    <row r="151" spans="3:24" ht="14.25" customHeight="1">
      <c r="C151" s="4"/>
      <c r="D151" s="14"/>
      <c r="E151" s="14"/>
      <c r="F151" s="14"/>
      <c r="G151" s="14"/>
      <c r="H151" s="14"/>
      <c r="I151" s="14"/>
      <c r="K151" s="6"/>
      <c r="M151" s="14"/>
      <c r="N151" s="17"/>
      <c r="O151" s="14"/>
      <c r="P151" s="6" t="s">
        <v>3</v>
      </c>
      <c r="R151" s="260"/>
      <c r="S151" s="4"/>
      <c r="T151" s="4"/>
      <c r="U151" s="4"/>
      <c r="V151" s="4"/>
      <c r="W151" s="4"/>
      <c r="X151" s="4"/>
    </row>
    <row r="152" spans="3:24" ht="14.25" customHeight="1">
      <c r="C152" s="4"/>
      <c r="D152" s="14"/>
      <c r="E152" s="14"/>
      <c r="F152" s="14"/>
      <c r="G152" s="14"/>
      <c r="H152" s="14"/>
      <c r="I152" s="14"/>
      <c r="K152" s="4"/>
      <c r="M152" s="14"/>
      <c r="N152" s="33"/>
      <c r="O152" s="14"/>
      <c r="P152" s="17"/>
      <c r="R152" s="260"/>
      <c r="S152" s="4"/>
      <c r="T152" s="4"/>
      <c r="U152" s="4"/>
      <c r="V152" s="4"/>
      <c r="W152" s="4"/>
      <c r="X152" s="4"/>
    </row>
    <row r="153" spans="3:24" ht="14.25" customHeight="1">
      <c r="C153" s="285" t="s">
        <v>78</v>
      </c>
      <c r="D153" s="285"/>
      <c r="E153" s="285"/>
      <c r="F153" s="285"/>
      <c r="G153" s="59"/>
      <c r="H153" s="14"/>
      <c r="I153" s="14"/>
      <c r="K153" s="63"/>
      <c r="M153" s="14"/>
      <c r="N153" s="62"/>
      <c r="O153" s="12"/>
      <c r="P153" s="218">
        <v>3836</v>
      </c>
      <c r="R153" s="260"/>
      <c r="S153" s="4"/>
      <c r="T153" s="4"/>
      <c r="U153" s="4"/>
      <c r="V153" s="4"/>
      <c r="W153" s="4"/>
      <c r="X153" s="4"/>
    </row>
    <row r="154" spans="3:24" ht="14.25" customHeight="1">
      <c r="C154" s="285" t="s">
        <v>77</v>
      </c>
      <c r="D154" s="285"/>
      <c r="E154" s="285"/>
      <c r="F154" s="285"/>
      <c r="G154" s="59"/>
      <c r="H154" s="14"/>
      <c r="I154" s="14"/>
      <c r="K154" s="63"/>
      <c r="M154" s="14"/>
      <c r="N154" s="62"/>
      <c r="O154" s="12"/>
      <c r="P154" s="218">
        <v>169546</v>
      </c>
      <c r="R154" s="260"/>
      <c r="S154" s="4"/>
      <c r="T154" s="4"/>
      <c r="U154" s="4"/>
      <c r="V154" s="4"/>
      <c r="W154" s="4"/>
      <c r="X154" s="4"/>
    </row>
    <row r="155" spans="3:24" ht="14.25" customHeight="1">
      <c r="C155" s="4"/>
      <c r="D155" s="14"/>
      <c r="E155" s="14"/>
      <c r="F155" s="14"/>
      <c r="G155" s="14"/>
      <c r="H155" s="14"/>
      <c r="I155" s="14"/>
      <c r="K155" s="63"/>
      <c r="M155" s="14"/>
      <c r="N155" s="34"/>
      <c r="O155" s="12"/>
      <c r="P155" s="218"/>
      <c r="R155" s="260"/>
      <c r="S155" s="4"/>
      <c r="T155" s="4"/>
      <c r="U155" s="4"/>
      <c r="V155" s="4"/>
      <c r="W155" s="4"/>
      <c r="X155" s="4"/>
    </row>
    <row r="156" spans="4:25" ht="14.25" customHeight="1" thickBot="1">
      <c r="D156" s="3"/>
      <c r="E156" s="3"/>
      <c r="K156" s="64"/>
      <c r="N156" s="58"/>
      <c r="O156" s="82"/>
      <c r="P156" s="219">
        <f>SUM(P153:P155)</f>
        <v>173382</v>
      </c>
      <c r="R156" s="255"/>
      <c r="S156" s="268"/>
      <c r="T156" s="268"/>
      <c r="U156" s="268"/>
      <c r="V156" s="268"/>
      <c r="W156" s="268"/>
      <c r="X156" s="268"/>
      <c r="Y156" s="268"/>
    </row>
    <row r="157" spans="1:25" ht="14.25" customHeight="1">
      <c r="A157" s="3"/>
      <c r="C157" s="3"/>
      <c r="D157" s="3"/>
      <c r="E157" s="3"/>
      <c r="J157" s="38"/>
      <c r="K157" s="37"/>
      <c r="L157" s="39"/>
      <c r="N157" s="21"/>
      <c r="S157" s="268"/>
      <c r="T157" s="268"/>
      <c r="U157" s="268"/>
      <c r="V157" s="268"/>
      <c r="W157" s="268"/>
      <c r="X157" s="268"/>
      <c r="Y157" s="268"/>
    </row>
    <row r="158" spans="1:27" ht="14.25" customHeight="1">
      <c r="A158" s="3">
        <v>15</v>
      </c>
      <c r="C158" s="287" t="s">
        <v>54</v>
      </c>
      <c r="D158" s="287"/>
      <c r="E158" s="287"/>
      <c r="F158" s="287"/>
      <c r="G158" s="287"/>
      <c r="H158" s="287"/>
      <c r="I158" s="287"/>
      <c r="J158" s="287"/>
      <c r="K158" s="287"/>
      <c r="L158" s="287"/>
      <c r="M158" s="287"/>
      <c r="N158" s="287"/>
      <c r="O158" s="287"/>
      <c r="P158" s="287"/>
      <c r="R158" s="268"/>
      <c r="S158" s="268"/>
      <c r="T158" s="268"/>
      <c r="U158" s="268"/>
      <c r="V158" s="268"/>
      <c r="W158" s="268"/>
      <c r="X158" s="268"/>
      <c r="Y158" s="14"/>
      <c r="Z158" s="14"/>
      <c r="AA158" s="14"/>
    </row>
    <row r="159" spans="3:27" ht="14.25" customHeight="1">
      <c r="C159" s="14"/>
      <c r="D159" s="14"/>
      <c r="E159" s="14"/>
      <c r="F159" s="14"/>
      <c r="G159" s="14"/>
      <c r="H159" s="14"/>
      <c r="I159" s="14"/>
      <c r="J159" s="14"/>
      <c r="K159" s="14"/>
      <c r="L159" s="14"/>
      <c r="M159" s="14"/>
      <c r="N159" s="14"/>
      <c r="O159" s="14"/>
      <c r="P159" s="14"/>
      <c r="R159" s="260"/>
      <c r="S159" s="4"/>
      <c r="T159" s="4"/>
      <c r="U159" s="4"/>
      <c r="V159" s="4"/>
      <c r="W159" s="4"/>
      <c r="X159" s="4"/>
      <c r="Y159" s="14"/>
      <c r="Z159" s="14"/>
      <c r="AA159" s="14"/>
    </row>
    <row r="160" spans="3:27" ht="42" customHeight="1">
      <c r="C160" s="14"/>
      <c r="D160" s="14"/>
      <c r="E160" s="14"/>
      <c r="F160" s="14"/>
      <c r="G160" s="14"/>
      <c r="H160" s="14"/>
      <c r="I160" s="14"/>
      <c r="K160" s="19"/>
      <c r="M160" s="14"/>
      <c r="O160" s="14"/>
      <c r="P160" s="66" t="s">
        <v>243</v>
      </c>
      <c r="R160" s="260"/>
      <c r="S160" s="4"/>
      <c r="T160" s="4"/>
      <c r="U160" s="4"/>
      <c r="V160" s="4"/>
      <c r="W160" s="4"/>
      <c r="X160" s="4"/>
      <c r="Y160" s="14"/>
      <c r="Z160" s="14"/>
      <c r="AA160" s="14"/>
    </row>
    <row r="161" spans="3:27" ht="14.25" customHeight="1">
      <c r="C161" s="1" t="s">
        <v>160</v>
      </c>
      <c r="D161" s="170"/>
      <c r="E161" s="170"/>
      <c r="F161" s="170"/>
      <c r="O161" s="12"/>
      <c r="P161" s="12"/>
      <c r="R161" s="260"/>
      <c r="S161" s="9"/>
      <c r="T161" s="9"/>
      <c r="U161" s="12"/>
      <c r="V161" s="12"/>
      <c r="W161" s="12"/>
      <c r="Y161" s="12"/>
      <c r="AA161" s="12"/>
    </row>
    <row r="162" spans="3:27" ht="14.25" customHeight="1">
      <c r="C162" s="1"/>
      <c r="D162" s="170"/>
      <c r="E162" s="170"/>
      <c r="F162" s="170"/>
      <c r="O162" s="12"/>
      <c r="P162" s="12"/>
      <c r="R162" s="260"/>
      <c r="S162" s="9"/>
      <c r="T162" s="9"/>
      <c r="U162" s="12"/>
      <c r="V162" s="12"/>
      <c r="W162" s="12"/>
      <c r="Y162" s="12"/>
      <c r="AA162" s="12"/>
    </row>
    <row r="163" spans="3:27" ht="14.25" customHeight="1">
      <c r="C163" s="3" t="s">
        <v>80</v>
      </c>
      <c r="H163" s="47" t="s">
        <v>79</v>
      </c>
      <c r="L163" s="306" t="s">
        <v>56</v>
      </c>
      <c r="M163" s="306"/>
      <c r="N163" s="306"/>
      <c r="O163" s="12"/>
      <c r="P163" s="6" t="s">
        <v>3</v>
      </c>
      <c r="R163" s="260"/>
      <c r="S163" s="9"/>
      <c r="T163" s="9"/>
      <c r="U163" s="12"/>
      <c r="V163" s="12"/>
      <c r="W163" s="12"/>
      <c r="Y163" s="12"/>
      <c r="AA163" s="12"/>
    </row>
    <row r="164" spans="3:27" ht="9" customHeight="1">
      <c r="C164" s="3"/>
      <c r="H164" s="3"/>
      <c r="L164" s="56"/>
      <c r="M164" s="56"/>
      <c r="N164" s="56"/>
      <c r="O164" s="12"/>
      <c r="P164" s="6"/>
      <c r="R164" s="260"/>
      <c r="S164" s="9"/>
      <c r="T164" s="9"/>
      <c r="U164" s="12"/>
      <c r="V164" s="12"/>
      <c r="W164" s="12"/>
      <c r="Y164" s="12"/>
      <c r="AA164" s="12"/>
    </row>
    <row r="165" spans="3:27" ht="18" customHeight="1">
      <c r="C165" s="12" t="s">
        <v>70</v>
      </c>
      <c r="D165" s="12"/>
      <c r="E165" s="12"/>
      <c r="F165" s="12"/>
      <c r="G165" s="12"/>
      <c r="H165" s="12" t="s">
        <v>316</v>
      </c>
      <c r="I165" s="12"/>
      <c r="J165" s="12"/>
      <c r="K165" s="12"/>
      <c r="L165" s="279" t="s">
        <v>73</v>
      </c>
      <c r="M165" s="279"/>
      <c r="N165" s="279"/>
      <c r="O165" s="12"/>
      <c r="P165" s="169">
        <v>605</v>
      </c>
      <c r="R165" s="260"/>
      <c r="W165" s="12"/>
      <c r="Y165" s="120"/>
      <c r="AA165" s="12"/>
    </row>
    <row r="166" spans="3:27" ht="18.75" customHeight="1">
      <c r="C166" s="12" t="s">
        <v>70</v>
      </c>
      <c r="D166" s="12"/>
      <c r="E166" s="12"/>
      <c r="F166" s="12"/>
      <c r="G166" s="12"/>
      <c r="H166" s="12" t="s">
        <v>316</v>
      </c>
      <c r="I166" s="12"/>
      <c r="J166" s="12"/>
      <c r="K166" s="12"/>
      <c r="L166" s="279" t="s">
        <v>75</v>
      </c>
      <c r="M166" s="279"/>
      <c r="N166" s="279"/>
      <c r="O166" s="12"/>
      <c r="P166" s="169">
        <v>483</v>
      </c>
      <c r="R166" s="260"/>
      <c r="W166" s="12"/>
      <c r="Y166" s="120"/>
      <c r="AA166" s="12"/>
    </row>
    <row r="167" spans="3:27" ht="18.75" customHeight="1">
      <c r="C167" s="12" t="s">
        <v>319</v>
      </c>
      <c r="D167" s="12"/>
      <c r="E167" s="12"/>
      <c r="F167" s="12"/>
      <c r="G167" s="12"/>
      <c r="H167" s="12" t="s">
        <v>81</v>
      </c>
      <c r="I167" s="12"/>
      <c r="J167" s="12"/>
      <c r="K167" s="12"/>
      <c r="L167" s="279" t="s">
        <v>318</v>
      </c>
      <c r="M167" s="311"/>
      <c r="N167" s="311"/>
      <c r="O167" s="12"/>
      <c r="P167" s="169">
        <v>2531</v>
      </c>
      <c r="R167" s="260"/>
      <c r="W167" s="12"/>
      <c r="Y167" s="120"/>
      <c r="AA167" s="12"/>
    </row>
    <row r="168" spans="3:27" ht="18" customHeight="1">
      <c r="C168" s="12" t="s">
        <v>167</v>
      </c>
      <c r="D168" s="12"/>
      <c r="E168" s="12"/>
      <c r="F168" s="12"/>
      <c r="G168" s="12"/>
      <c r="H168" s="12" t="s">
        <v>81</v>
      </c>
      <c r="I168" s="12"/>
      <c r="J168" s="12"/>
      <c r="K168" s="12"/>
      <c r="L168" s="279" t="s">
        <v>201</v>
      </c>
      <c r="M168" s="279"/>
      <c r="N168" s="279"/>
      <c r="O168" s="12"/>
      <c r="P168" s="169">
        <v>152</v>
      </c>
      <c r="R168" s="260"/>
      <c r="W168" s="12"/>
      <c r="Y168" s="120"/>
      <c r="AA168" s="12"/>
    </row>
    <row r="169" spans="3:27" ht="18" customHeight="1">
      <c r="C169" s="12"/>
      <c r="D169" s="12"/>
      <c r="E169" s="12"/>
      <c r="F169" s="12"/>
      <c r="G169" s="12"/>
      <c r="H169" s="12"/>
      <c r="I169" s="12"/>
      <c r="J169" s="12"/>
      <c r="K169" s="12"/>
      <c r="L169" s="9"/>
      <c r="M169" s="9"/>
      <c r="N169" s="9"/>
      <c r="O169" s="12"/>
      <c r="P169" s="169"/>
      <c r="R169" s="260"/>
      <c r="W169" s="12"/>
      <c r="Y169" s="120"/>
      <c r="AA169" s="12"/>
    </row>
    <row r="170" spans="1:27" ht="15.75" customHeight="1">
      <c r="A170" s="3">
        <v>15</v>
      </c>
      <c r="C170" s="287" t="s">
        <v>204</v>
      </c>
      <c r="D170" s="287"/>
      <c r="E170" s="287"/>
      <c r="F170" s="287"/>
      <c r="G170" s="287"/>
      <c r="H170" s="287"/>
      <c r="I170" s="287"/>
      <c r="J170" s="287"/>
      <c r="K170" s="287"/>
      <c r="L170" s="287"/>
      <c r="M170" s="287"/>
      <c r="N170" s="287"/>
      <c r="O170" s="287"/>
      <c r="P170" s="287"/>
      <c r="R170" s="260"/>
      <c r="W170" s="12"/>
      <c r="Y170" s="120"/>
      <c r="AA170" s="12"/>
    </row>
    <row r="171" spans="3:27" ht="18" customHeight="1">
      <c r="C171" s="14"/>
      <c r="D171" s="14"/>
      <c r="E171" s="14"/>
      <c r="F171" s="14"/>
      <c r="G171" s="14"/>
      <c r="H171" s="14"/>
      <c r="I171" s="14"/>
      <c r="J171" s="14"/>
      <c r="K171" s="14"/>
      <c r="L171" s="14"/>
      <c r="M171" s="14"/>
      <c r="N171" s="14"/>
      <c r="O171" s="14"/>
      <c r="P171" s="14"/>
      <c r="R171" s="260"/>
      <c r="W171" s="12"/>
      <c r="Y171" s="120"/>
      <c r="AA171" s="12"/>
    </row>
    <row r="172" spans="3:27" ht="45.75" customHeight="1">
      <c r="C172" s="14"/>
      <c r="D172" s="14"/>
      <c r="E172" s="14"/>
      <c r="F172" s="14"/>
      <c r="G172" s="14"/>
      <c r="H172" s="14"/>
      <c r="I172" s="14"/>
      <c r="K172" s="19"/>
      <c r="M172" s="14"/>
      <c r="O172" s="14"/>
      <c r="P172" s="66" t="s">
        <v>243</v>
      </c>
      <c r="R172" s="260"/>
      <c r="W172" s="12"/>
      <c r="Y172" s="120"/>
      <c r="AA172" s="12"/>
    </row>
    <row r="173" spans="3:27" ht="18" customHeight="1">
      <c r="C173" s="1" t="s">
        <v>203</v>
      </c>
      <c r="D173" s="12"/>
      <c r="E173" s="12"/>
      <c r="F173" s="12"/>
      <c r="G173" s="12"/>
      <c r="H173" s="12"/>
      <c r="I173" s="12"/>
      <c r="J173" s="12"/>
      <c r="K173" s="12"/>
      <c r="L173" s="9"/>
      <c r="M173" s="9"/>
      <c r="N173" s="9"/>
      <c r="O173" s="12"/>
      <c r="P173" s="169"/>
      <c r="R173" s="260"/>
      <c r="W173" s="12"/>
      <c r="Y173" s="120"/>
      <c r="AA173" s="12"/>
    </row>
    <row r="174" spans="3:27" ht="18" customHeight="1">
      <c r="C174" s="1"/>
      <c r="D174" s="12"/>
      <c r="E174" s="12"/>
      <c r="F174" s="12"/>
      <c r="G174" s="12"/>
      <c r="H174" s="12"/>
      <c r="I174" s="12"/>
      <c r="J174" s="12"/>
      <c r="K174" s="12"/>
      <c r="L174" s="9"/>
      <c r="M174" s="9"/>
      <c r="N174" s="9"/>
      <c r="O174" s="12"/>
      <c r="P174" s="169"/>
      <c r="R174" s="260"/>
      <c r="W174" s="12"/>
      <c r="Y174" s="120"/>
      <c r="AA174" s="12"/>
    </row>
    <row r="175" spans="3:27" ht="18" customHeight="1">
      <c r="C175" s="3" t="s">
        <v>80</v>
      </c>
      <c r="H175" s="3" t="s">
        <v>79</v>
      </c>
      <c r="L175" s="306" t="s">
        <v>56</v>
      </c>
      <c r="M175" s="306"/>
      <c r="N175" s="306"/>
      <c r="O175" s="12"/>
      <c r="P175" s="6" t="s">
        <v>3</v>
      </c>
      <c r="R175" s="260"/>
      <c r="W175" s="12"/>
      <c r="Y175" s="120"/>
      <c r="AA175" s="12"/>
    </row>
    <row r="176" spans="3:27" ht="12" customHeight="1">
      <c r="C176" s="3"/>
      <c r="H176" s="3"/>
      <c r="L176" s="56"/>
      <c r="M176" s="56"/>
      <c r="N176" s="56"/>
      <c r="O176" s="12"/>
      <c r="P176" s="6"/>
      <c r="R176" s="260"/>
      <c r="W176" s="12"/>
      <c r="Y176" s="120"/>
      <c r="AA176" s="12"/>
    </row>
    <row r="177" spans="3:27" ht="18" customHeight="1">
      <c r="C177" s="12" t="s">
        <v>214</v>
      </c>
      <c r="D177" s="12"/>
      <c r="E177" s="12"/>
      <c r="F177" s="12"/>
      <c r="G177" s="12"/>
      <c r="H177" s="12" t="s">
        <v>81</v>
      </c>
      <c r="I177" s="12"/>
      <c r="J177" s="12"/>
      <c r="K177" s="12"/>
      <c r="L177" s="279" t="s">
        <v>57</v>
      </c>
      <c r="M177" s="279"/>
      <c r="N177" s="279"/>
      <c r="O177" s="12"/>
      <c r="P177" s="169">
        <v>888</v>
      </c>
      <c r="R177" s="260"/>
      <c r="W177" s="12"/>
      <c r="Y177" s="120"/>
      <c r="AA177" s="12"/>
    </row>
    <row r="178" spans="3:27" ht="17.25" customHeight="1">
      <c r="C178" s="312"/>
      <c r="D178" s="312"/>
      <c r="E178" s="200"/>
      <c r="F178" s="12"/>
      <c r="G178" s="12"/>
      <c r="H178" s="12"/>
      <c r="I178" s="12"/>
      <c r="J178" s="12"/>
      <c r="K178" s="12"/>
      <c r="L178" s="311"/>
      <c r="M178" s="311"/>
      <c r="N178" s="311"/>
      <c r="O178" s="12"/>
      <c r="P178" s="169"/>
      <c r="R178" s="260"/>
      <c r="W178" s="12"/>
      <c r="Y178" s="120"/>
      <c r="AA178" s="12"/>
    </row>
    <row r="179" spans="3:27" ht="18" customHeight="1">
      <c r="C179" s="12" t="s">
        <v>215</v>
      </c>
      <c r="D179" s="139"/>
      <c r="E179" s="139"/>
      <c r="F179" s="139"/>
      <c r="G179" s="12"/>
      <c r="H179" s="12" t="s">
        <v>81</v>
      </c>
      <c r="I179" s="12"/>
      <c r="J179" s="12"/>
      <c r="K179" s="12"/>
      <c r="L179" s="279" t="s">
        <v>57</v>
      </c>
      <c r="M179" s="279"/>
      <c r="N179" s="279"/>
      <c r="O179" s="12"/>
      <c r="P179" s="169">
        <v>288</v>
      </c>
      <c r="R179" s="260"/>
      <c r="W179" s="12"/>
      <c r="Y179" s="120"/>
      <c r="AA179" s="12"/>
    </row>
    <row r="180" spans="3:27" ht="15.75" customHeight="1">
      <c r="C180" s="313"/>
      <c r="D180" s="314"/>
      <c r="E180" s="201"/>
      <c r="F180" s="139"/>
      <c r="G180" s="12"/>
      <c r="H180" s="12"/>
      <c r="I180" s="12"/>
      <c r="J180" s="12"/>
      <c r="K180" s="12"/>
      <c r="L180" s="311"/>
      <c r="M180" s="311"/>
      <c r="N180" s="311"/>
      <c r="O180" s="12"/>
      <c r="P180" s="169"/>
      <c r="R180" s="260"/>
      <c r="W180" s="12"/>
      <c r="Y180" s="120"/>
      <c r="AA180" s="12"/>
    </row>
    <row r="181" spans="3:27" ht="30" customHeight="1">
      <c r="C181" s="12" t="s">
        <v>71</v>
      </c>
      <c r="D181" s="12"/>
      <c r="E181" s="12"/>
      <c r="F181" s="12"/>
      <c r="G181" s="12"/>
      <c r="H181" s="12" t="s">
        <v>81</v>
      </c>
      <c r="I181" s="12"/>
      <c r="J181" s="12"/>
      <c r="K181" s="12"/>
      <c r="L181" s="279" t="s">
        <v>57</v>
      </c>
      <c r="M181" s="279"/>
      <c r="N181" s="279"/>
      <c r="O181" s="12"/>
      <c r="P181" s="169">
        <v>19</v>
      </c>
      <c r="R181" s="260"/>
      <c r="W181" s="12"/>
      <c r="Y181" s="120"/>
      <c r="AA181" s="12"/>
    </row>
    <row r="182" spans="3:27" ht="30" customHeight="1">
      <c r="C182" s="12" t="s">
        <v>317</v>
      </c>
      <c r="D182" s="12"/>
      <c r="E182" s="12"/>
      <c r="F182" s="12"/>
      <c r="G182" s="12"/>
      <c r="H182" s="12" t="s">
        <v>81</v>
      </c>
      <c r="I182" s="12"/>
      <c r="J182" s="12"/>
      <c r="K182" s="12"/>
      <c r="L182" s="279" t="s">
        <v>57</v>
      </c>
      <c r="M182" s="279"/>
      <c r="N182" s="279"/>
      <c r="O182" s="12"/>
      <c r="P182" s="169">
        <v>30</v>
      </c>
      <c r="R182" s="260"/>
      <c r="W182" s="12"/>
      <c r="Y182" s="120"/>
      <c r="AA182" s="12"/>
    </row>
    <row r="183" spans="3:27" ht="30" customHeight="1">
      <c r="C183" s="12" t="s">
        <v>132</v>
      </c>
      <c r="D183" s="12"/>
      <c r="E183" s="12"/>
      <c r="F183" s="12"/>
      <c r="G183" s="12"/>
      <c r="H183" s="12" t="s">
        <v>81</v>
      </c>
      <c r="I183" s="12"/>
      <c r="J183" s="12"/>
      <c r="K183" s="12"/>
      <c r="L183" s="279" t="s">
        <v>57</v>
      </c>
      <c r="M183" s="279"/>
      <c r="N183" s="279"/>
      <c r="O183" s="12"/>
      <c r="P183" s="169">
        <v>55</v>
      </c>
      <c r="R183" s="260"/>
      <c r="W183" s="12"/>
      <c r="Y183" s="120"/>
      <c r="AA183" s="12"/>
    </row>
    <row r="184" spans="3:27" ht="32.25" customHeight="1">
      <c r="C184" s="279" t="s">
        <v>200</v>
      </c>
      <c r="D184" s="279"/>
      <c r="E184" s="279"/>
      <c r="F184" s="279"/>
      <c r="G184" s="12"/>
      <c r="H184" s="12" t="s">
        <v>81</v>
      </c>
      <c r="I184" s="12"/>
      <c r="J184" s="12"/>
      <c r="K184" s="12"/>
      <c r="L184" s="279" t="s">
        <v>57</v>
      </c>
      <c r="M184" s="279"/>
      <c r="N184" s="279"/>
      <c r="O184" s="12"/>
      <c r="P184" s="169">
        <f>3573+6</f>
        <v>3579</v>
      </c>
      <c r="R184" s="260"/>
      <c r="W184" s="12"/>
      <c r="Y184" s="120"/>
      <c r="AA184" s="12"/>
    </row>
    <row r="185" spans="3:27" ht="30" customHeight="1">
      <c r="C185" s="12" t="s">
        <v>72</v>
      </c>
      <c r="D185" s="12"/>
      <c r="E185" s="12"/>
      <c r="F185" s="12"/>
      <c r="G185" s="12"/>
      <c r="H185" s="12" t="s">
        <v>81</v>
      </c>
      <c r="I185" s="12"/>
      <c r="J185" s="12"/>
      <c r="K185" s="12"/>
      <c r="L185" s="279" t="s">
        <v>57</v>
      </c>
      <c r="M185" s="279"/>
      <c r="N185" s="279"/>
      <c r="O185" s="12"/>
      <c r="P185" s="169">
        <v>41</v>
      </c>
      <c r="R185" s="260"/>
      <c r="W185" s="12"/>
      <c r="Y185" s="120"/>
      <c r="AA185" s="12"/>
    </row>
    <row r="186" spans="3:27" ht="30" customHeight="1">
      <c r="C186" s="12" t="s">
        <v>109</v>
      </c>
      <c r="D186" s="12"/>
      <c r="E186" s="12"/>
      <c r="F186" s="12"/>
      <c r="G186" s="12"/>
      <c r="H186" s="12" t="s">
        <v>81</v>
      </c>
      <c r="I186" s="12"/>
      <c r="J186" s="12"/>
      <c r="K186" s="12"/>
      <c r="L186" s="279" t="s">
        <v>57</v>
      </c>
      <c r="M186" s="279"/>
      <c r="N186" s="279"/>
      <c r="O186" s="12"/>
      <c r="P186" s="169">
        <v>111</v>
      </c>
      <c r="R186" s="260"/>
      <c r="W186" s="12"/>
      <c r="Y186" s="120"/>
      <c r="AA186" s="12"/>
    </row>
    <row r="187" spans="3:27" ht="30" customHeight="1">
      <c r="C187" s="12" t="s">
        <v>142</v>
      </c>
      <c r="D187" s="12"/>
      <c r="E187" s="12"/>
      <c r="F187" s="12"/>
      <c r="G187" s="12"/>
      <c r="H187" s="12" t="s">
        <v>81</v>
      </c>
      <c r="I187" s="12"/>
      <c r="J187" s="12"/>
      <c r="K187" s="12"/>
      <c r="L187" s="279" t="s">
        <v>57</v>
      </c>
      <c r="M187" s="279"/>
      <c r="N187" s="279"/>
      <c r="O187" s="12"/>
      <c r="P187" s="169">
        <v>16</v>
      </c>
      <c r="R187" s="260"/>
      <c r="W187" s="12"/>
      <c r="Y187" s="120"/>
      <c r="AA187" s="12"/>
    </row>
    <row r="188" spans="1:27" ht="28.5" customHeight="1">
      <c r="A188" s="3"/>
      <c r="C188" s="12" t="s">
        <v>297</v>
      </c>
      <c r="D188" s="12"/>
      <c r="E188" s="12"/>
      <c r="F188" s="12"/>
      <c r="G188" s="12"/>
      <c r="H188" s="12" t="s">
        <v>81</v>
      </c>
      <c r="I188" s="12"/>
      <c r="J188" s="12"/>
      <c r="K188" s="12"/>
      <c r="L188" s="279" t="s">
        <v>57</v>
      </c>
      <c r="M188" s="279"/>
      <c r="N188" s="279"/>
      <c r="O188" s="12"/>
      <c r="P188" s="169">
        <v>68</v>
      </c>
      <c r="R188" s="260"/>
      <c r="S188" s="4"/>
      <c r="T188" s="4"/>
      <c r="U188" s="4"/>
      <c r="V188" s="4"/>
      <c r="W188" s="4"/>
      <c r="X188" s="4"/>
      <c r="Y188" s="14"/>
      <c r="Z188" s="14"/>
      <c r="AA188" s="14"/>
    </row>
    <row r="189" spans="1:27" ht="21" customHeight="1">
      <c r="A189" s="3"/>
      <c r="C189" s="4"/>
      <c r="D189" s="14"/>
      <c r="E189" s="14"/>
      <c r="F189" s="14"/>
      <c r="G189" s="14"/>
      <c r="H189" s="14"/>
      <c r="I189" s="14"/>
      <c r="J189" s="14"/>
      <c r="K189" s="14"/>
      <c r="L189" s="14"/>
      <c r="M189" s="14"/>
      <c r="N189" s="14"/>
      <c r="O189" s="14"/>
      <c r="P189" s="14"/>
      <c r="R189" s="260"/>
      <c r="S189" s="4"/>
      <c r="T189" s="4"/>
      <c r="U189" s="4"/>
      <c r="V189" s="4"/>
      <c r="W189" s="4"/>
      <c r="X189" s="4"/>
      <c r="Y189" s="14"/>
      <c r="Z189" s="14"/>
      <c r="AA189" s="14"/>
    </row>
    <row r="190" spans="1:27" ht="15.75" customHeight="1">
      <c r="A190" s="3"/>
      <c r="C190" s="3"/>
      <c r="D190" s="4"/>
      <c r="E190" s="4"/>
      <c r="F190" s="4"/>
      <c r="G190" s="4"/>
      <c r="H190" s="4"/>
      <c r="I190" s="4"/>
      <c r="J190" s="4"/>
      <c r="K190" s="4"/>
      <c r="L190" s="4"/>
      <c r="M190" s="4"/>
      <c r="N190" s="4"/>
      <c r="O190" s="4"/>
      <c r="P190" s="4"/>
      <c r="R190" s="260"/>
      <c r="S190" s="4"/>
      <c r="T190" s="4"/>
      <c r="U190" s="4"/>
      <c r="V190" s="4"/>
      <c r="W190" s="4"/>
      <c r="X190" s="4"/>
      <c r="Y190" s="14"/>
      <c r="Z190" s="14"/>
      <c r="AA190" s="14"/>
    </row>
  </sheetData>
  <sheetProtection/>
  <mergeCells count="82">
    <mergeCell ref="L188:N188"/>
    <mergeCell ref="C71:G71"/>
    <mergeCell ref="C72:G72"/>
    <mergeCell ref="C29:D29"/>
    <mergeCell ref="D36:P36"/>
    <mergeCell ref="D39:P39"/>
    <mergeCell ref="D44:P44"/>
    <mergeCell ref="D45:P45"/>
    <mergeCell ref="D37:P37"/>
    <mergeCell ref="D38:P38"/>
    <mergeCell ref="C13:P13"/>
    <mergeCell ref="D35:P35"/>
    <mergeCell ref="D40:P40"/>
    <mergeCell ref="C28:D28"/>
    <mergeCell ref="F28:L28"/>
    <mergeCell ref="D42:P42"/>
    <mergeCell ref="F25:P25"/>
    <mergeCell ref="F27:P27"/>
    <mergeCell ref="C32:P32"/>
    <mergeCell ref="D34:I34"/>
    <mergeCell ref="D47:P47"/>
    <mergeCell ref="D48:P48"/>
    <mergeCell ref="D49:P49"/>
    <mergeCell ref="C129:P129"/>
    <mergeCell ref="C57:P57"/>
    <mergeCell ref="L52:N52"/>
    <mergeCell ref="C53:P53"/>
    <mergeCell ref="H52:J52"/>
    <mergeCell ref="C59:P59"/>
    <mergeCell ref="C74:F74"/>
    <mergeCell ref="C69:P69"/>
    <mergeCell ref="C132:N132"/>
    <mergeCell ref="C73:P73"/>
    <mergeCell ref="C76:P76"/>
    <mergeCell ref="L179:N180"/>
    <mergeCell ref="L177:N178"/>
    <mergeCell ref="C133:N133"/>
    <mergeCell ref="C178:D178"/>
    <mergeCell ref="C180:D180"/>
    <mergeCell ref="L167:N167"/>
    <mergeCell ref="R67:AG67"/>
    <mergeCell ref="AD73:AG73"/>
    <mergeCell ref="Z73:AB73"/>
    <mergeCell ref="R147:X147"/>
    <mergeCell ref="R74:AI74"/>
    <mergeCell ref="R133:AD133"/>
    <mergeCell ref="C184:F184"/>
    <mergeCell ref="C154:F154"/>
    <mergeCell ref="L163:N163"/>
    <mergeCell ref="C158:P158"/>
    <mergeCell ref="L183:N183"/>
    <mergeCell ref="L181:N181"/>
    <mergeCell ref="C170:P170"/>
    <mergeCell ref="L168:N168"/>
    <mergeCell ref="C3:P3"/>
    <mergeCell ref="C5:P5"/>
    <mergeCell ref="C9:P9"/>
    <mergeCell ref="C7:P7"/>
    <mergeCell ref="C153:F153"/>
    <mergeCell ref="S140:AH140"/>
    <mergeCell ref="R61:AG61"/>
    <mergeCell ref="C61:P61"/>
    <mergeCell ref="C65:P65"/>
    <mergeCell ref="C63:P63"/>
    <mergeCell ref="L187:N187"/>
    <mergeCell ref="L165:N165"/>
    <mergeCell ref="L175:N175"/>
    <mergeCell ref="L166:N166"/>
    <mergeCell ref="L186:N186"/>
    <mergeCell ref="L185:N185"/>
    <mergeCell ref="L182:N182"/>
    <mergeCell ref="L184:N184"/>
    <mergeCell ref="R158:X158"/>
    <mergeCell ref="C134:P134"/>
    <mergeCell ref="S157:Y157"/>
    <mergeCell ref="S142:AJ142"/>
    <mergeCell ref="C142:P142"/>
    <mergeCell ref="C146:P146"/>
    <mergeCell ref="C140:P140"/>
    <mergeCell ref="C138:P138"/>
    <mergeCell ref="S146:AE146"/>
    <mergeCell ref="S156:Y156"/>
  </mergeCells>
  <printOptions horizontalCentered="1"/>
  <pageMargins left="0.18" right="0.14" top="0.31" bottom="0.23" header="0.19" footer="0.16"/>
  <pageSetup fitToHeight="4" horizontalDpi="600" verticalDpi="600" orientation="portrait" paperSize="9" scale="83" r:id="rId1"/>
  <headerFooter alignWithMargins="0">
    <oddHeader>&amp;C( &amp;P+4 )
</oddHeader>
  </headerFooter>
  <rowBreaks count="4" manualBreakCount="4">
    <brk id="43" max="15" man="1"/>
    <brk id="77" max="15" man="1"/>
    <brk id="129" max="15" man="1"/>
    <brk id="168" max="15" man="1"/>
  </rowBreaks>
</worksheet>
</file>

<file path=xl/worksheets/sheet6.xml><?xml version="1.0" encoding="utf-8"?>
<worksheet xmlns="http://schemas.openxmlformats.org/spreadsheetml/2006/main" xmlns:r="http://schemas.openxmlformats.org/officeDocument/2006/relationships">
  <dimension ref="A1:AI141"/>
  <sheetViews>
    <sheetView showGridLines="0" tabSelected="1" view="pageBreakPreview" zoomScaleSheetLayoutView="100" zoomScalePageLayoutView="0" workbookViewId="0" topLeftCell="A93">
      <selection activeCell="T8" sqref="T8"/>
    </sheetView>
  </sheetViews>
  <sheetFormatPr defaultColWidth="9.140625" defaultRowHeight="14.25" customHeight="1"/>
  <cols>
    <col min="1" max="1" width="4.140625" style="2" customWidth="1"/>
    <col min="2" max="2" width="3.00390625" style="2" customWidth="1"/>
    <col min="3" max="3" width="4.8515625" style="2" customWidth="1"/>
    <col min="4" max="4" width="23.8515625" style="2" customWidth="1"/>
    <col min="5" max="5" width="10.421875" style="2" customWidth="1"/>
    <col min="6" max="6" width="1.7109375" style="2" customWidth="1"/>
    <col min="7" max="7" width="9.00390625" style="2" customWidth="1"/>
    <col min="8" max="8" width="1.421875" style="2" customWidth="1"/>
    <col min="9" max="9" width="12.421875" style="2" customWidth="1"/>
    <col min="10" max="10" width="1.421875" style="2" customWidth="1"/>
    <col min="11" max="11" width="13.00390625" style="2" customWidth="1"/>
    <col min="12" max="12" width="0.71875" style="2" customWidth="1"/>
    <col min="13" max="13" width="13.421875" style="2" customWidth="1"/>
    <col min="14" max="14" width="1.28515625" style="2" customWidth="1"/>
    <col min="15" max="15" width="13.8515625" style="2" customWidth="1"/>
    <col min="16" max="16" width="1.57421875" style="2" customWidth="1"/>
    <col min="17" max="17" width="10.140625" style="2" hidden="1" customWidth="1"/>
    <col min="18" max="18" width="11.8515625" style="2" bestFit="1" customWidth="1"/>
    <col min="19" max="19" width="9.140625" style="2" customWidth="1"/>
    <col min="20" max="20" width="10.7109375" style="2" bestFit="1" customWidth="1"/>
    <col min="21" max="21" width="9.140625" style="2" customWidth="1"/>
    <col min="22" max="22" width="0" style="2" hidden="1" customWidth="1"/>
    <col min="23" max="16384" width="9.140625" style="2" customWidth="1"/>
  </cols>
  <sheetData>
    <row r="1" spans="1:15" ht="14.25" customHeight="1">
      <c r="A1" s="334" t="s">
        <v>177</v>
      </c>
      <c r="B1" s="284"/>
      <c r="C1" s="284"/>
      <c r="D1" s="284"/>
      <c r="E1" s="284"/>
      <c r="F1" s="284"/>
      <c r="G1" s="284"/>
      <c r="H1" s="284"/>
      <c r="I1" s="284"/>
      <c r="J1" s="284"/>
      <c r="K1" s="284"/>
      <c r="L1" s="284"/>
      <c r="M1" s="284"/>
      <c r="N1" s="284"/>
      <c r="O1" s="284"/>
    </row>
    <row r="2" spans="1:15" ht="14.25" customHeight="1">
      <c r="A2" s="284"/>
      <c r="B2" s="284"/>
      <c r="C2" s="284"/>
      <c r="D2" s="284"/>
      <c r="E2" s="284"/>
      <c r="F2" s="284"/>
      <c r="G2" s="284"/>
      <c r="H2" s="284"/>
      <c r="I2" s="284"/>
      <c r="J2" s="284"/>
      <c r="K2" s="284"/>
      <c r="L2" s="284"/>
      <c r="M2" s="284"/>
      <c r="N2" s="284"/>
      <c r="O2" s="284"/>
    </row>
    <row r="3" spans="3:15" ht="17.25" customHeight="1">
      <c r="C3" s="12"/>
      <c r="G3" s="12"/>
      <c r="K3" s="9"/>
      <c r="L3" s="9"/>
      <c r="M3" s="9"/>
      <c r="O3" s="169"/>
    </row>
    <row r="4" spans="1:26" ht="14.25" customHeight="1">
      <c r="A4" s="3">
        <v>16</v>
      </c>
      <c r="C4" s="247" t="s">
        <v>332</v>
      </c>
      <c r="D4" s="248"/>
      <c r="E4" s="248"/>
      <c r="F4" s="248"/>
      <c r="G4" s="248"/>
      <c r="H4" s="248"/>
      <c r="I4" s="248"/>
      <c r="J4" s="248"/>
      <c r="K4" s="248"/>
      <c r="L4" s="248"/>
      <c r="M4" s="248"/>
      <c r="N4" s="248"/>
      <c r="O4" s="248"/>
      <c r="Q4" s="4"/>
      <c r="R4" s="4"/>
      <c r="S4" s="4"/>
      <c r="T4" s="4"/>
      <c r="U4" s="4"/>
      <c r="V4" s="4"/>
      <c r="W4" s="4"/>
      <c r="X4" s="14"/>
      <c r="Y4" s="14"/>
      <c r="Z4" s="14"/>
    </row>
    <row r="5" spans="1:26" ht="14.25" customHeight="1">
      <c r="A5" s="3"/>
      <c r="C5" s="247"/>
      <c r="D5" s="248"/>
      <c r="E5" s="248"/>
      <c r="F5" s="248"/>
      <c r="G5" s="248"/>
      <c r="H5" s="248"/>
      <c r="I5" s="248"/>
      <c r="J5" s="248"/>
      <c r="K5" s="248"/>
      <c r="L5" s="248"/>
      <c r="M5" s="248"/>
      <c r="N5" s="248"/>
      <c r="O5" s="248"/>
      <c r="Q5" s="4"/>
      <c r="R5" s="4"/>
      <c r="S5" s="4"/>
      <c r="T5" s="4"/>
      <c r="U5" s="4"/>
      <c r="V5" s="4"/>
      <c r="W5" s="4"/>
      <c r="X5" s="14"/>
      <c r="Y5" s="14"/>
      <c r="Z5" s="14"/>
    </row>
    <row r="6" spans="1:26" ht="14.25" customHeight="1">
      <c r="A6" s="3"/>
      <c r="B6" s="3"/>
      <c r="C6" s="249" t="s">
        <v>333</v>
      </c>
      <c r="D6" s="250"/>
      <c r="E6" s="248"/>
      <c r="F6" s="248"/>
      <c r="G6" s="248"/>
      <c r="H6" s="248"/>
      <c r="I6" s="248"/>
      <c r="J6" s="248"/>
      <c r="K6" s="248"/>
      <c r="L6" s="248"/>
      <c r="M6" s="248"/>
      <c r="N6" s="248"/>
      <c r="O6" s="248"/>
      <c r="Q6" s="4"/>
      <c r="R6" s="4"/>
      <c r="S6" s="4"/>
      <c r="T6" s="4"/>
      <c r="U6" s="4"/>
      <c r="V6" s="4"/>
      <c r="W6" s="4"/>
      <c r="X6" s="14"/>
      <c r="Y6" s="14"/>
      <c r="Z6" s="14"/>
    </row>
    <row r="7" spans="1:30" ht="45" customHeight="1">
      <c r="A7" s="3"/>
      <c r="C7" s="303" t="s">
        <v>337</v>
      </c>
      <c r="D7" s="310"/>
      <c r="E7" s="310"/>
      <c r="F7" s="310"/>
      <c r="G7" s="310"/>
      <c r="H7" s="310"/>
      <c r="I7" s="310"/>
      <c r="J7" s="310"/>
      <c r="K7" s="310"/>
      <c r="L7" s="310"/>
      <c r="M7" s="310"/>
      <c r="N7" s="310"/>
      <c r="O7" s="310"/>
      <c r="Q7" s="4"/>
      <c r="R7" s="336"/>
      <c r="S7" s="337"/>
      <c r="T7" s="337"/>
      <c r="U7" s="337"/>
      <c r="V7" s="337"/>
      <c r="W7" s="337"/>
      <c r="X7" s="337"/>
      <c r="Y7" s="337"/>
      <c r="Z7" s="337"/>
      <c r="AA7" s="337"/>
      <c r="AB7" s="337"/>
      <c r="AC7" s="337"/>
      <c r="AD7" s="337"/>
    </row>
    <row r="8" spans="1:30" ht="12.75" customHeight="1">
      <c r="A8" s="3"/>
      <c r="C8" s="4"/>
      <c r="D8" s="14"/>
      <c r="E8" s="14"/>
      <c r="F8" s="14"/>
      <c r="G8" s="14"/>
      <c r="H8" s="14"/>
      <c r="I8" s="14"/>
      <c r="J8" s="14"/>
      <c r="K8" s="14"/>
      <c r="L8" s="14"/>
      <c r="M8" s="14"/>
      <c r="N8" s="14"/>
      <c r="O8" s="14"/>
      <c r="Q8" s="4"/>
      <c r="R8" s="152"/>
      <c r="S8" s="153"/>
      <c r="T8" s="153"/>
      <c r="U8" s="153"/>
      <c r="V8" s="153"/>
      <c r="W8" s="153"/>
      <c r="X8" s="153"/>
      <c r="Y8" s="153"/>
      <c r="Z8" s="153"/>
      <c r="AA8" s="153"/>
      <c r="AB8" s="153"/>
      <c r="AC8" s="153"/>
      <c r="AD8" s="153"/>
    </row>
    <row r="9" spans="1:30" ht="35.25" customHeight="1">
      <c r="A9" s="3"/>
      <c r="C9" s="303" t="s">
        <v>334</v>
      </c>
      <c r="D9" s="338"/>
      <c r="E9" s="338"/>
      <c r="F9" s="338"/>
      <c r="G9" s="338"/>
      <c r="H9" s="338"/>
      <c r="I9" s="338"/>
      <c r="J9" s="338"/>
      <c r="K9" s="338"/>
      <c r="L9" s="338"/>
      <c r="M9" s="338"/>
      <c r="N9" s="338"/>
      <c r="O9" s="338"/>
      <c r="Q9" s="242">
        <f>'[1]AuditComm (2)'!$F$88</f>
        <v>0.12783315142735216</v>
      </c>
      <c r="R9" s="152"/>
      <c r="S9" s="153"/>
      <c r="T9" s="153"/>
      <c r="U9" s="153"/>
      <c r="V9" s="153"/>
      <c r="W9" s="153"/>
      <c r="X9" s="153"/>
      <c r="Y9" s="153"/>
      <c r="Z9" s="153"/>
      <c r="AA9" s="153"/>
      <c r="AB9" s="153"/>
      <c r="AC9" s="153"/>
      <c r="AD9" s="153"/>
    </row>
    <row r="10" spans="1:26" ht="15.75" customHeight="1">
      <c r="A10" s="3"/>
      <c r="C10" s="3"/>
      <c r="D10" s="4"/>
      <c r="E10" s="4"/>
      <c r="F10" s="4"/>
      <c r="G10" s="4"/>
      <c r="H10" s="4"/>
      <c r="I10" s="4"/>
      <c r="J10" s="4"/>
      <c r="K10" s="4"/>
      <c r="L10" s="4"/>
      <c r="M10" s="4"/>
      <c r="N10" s="4"/>
      <c r="O10" s="4"/>
      <c r="Q10" s="4"/>
      <c r="R10" s="4"/>
      <c r="S10" s="4"/>
      <c r="T10" s="4"/>
      <c r="U10" s="4"/>
      <c r="V10" s="4"/>
      <c r="W10" s="4"/>
      <c r="X10" s="14"/>
      <c r="Y10" s="14"/>
      <c r="Z10" s="14"/>
    </row>
    <row r="11" spans="1:32" ht="14.25" customHeight="1">
      <c r="A11" s="3">
        <v>17</v>
      </c>
      <c r="B11" s="3"/>
      <c r="C11" s="283" t="s">
        <v>23</v>
      </c>
      <c r="D11" s="283"/>
      <c r="E11" s="283"/>
      <c r="F11" s="283"/>
      <c r="G11" s="283"/>
      <c r="H11" s="283"/>
      <c r="I11" s="283"/>
      <c r="J11" s="283"/>
      <c r="K11" s="283"/>
      <c r="L11" s="283"/>
      <c r="M11" s="283"/>
      <c r="N11" s="335"/>
      <c r="O11" s="335"/>
      <c r="Q11" s="283"/>
      <c r="R11" s="283"/>
      <c r="S11" s="283"/>
      <c r="T11" s="283"/>
      <c r="U11" s="283"/>
      <c r="V11" s="283"/>
      <c r="W11" s="283"/>
      <c r="X11" s="283"/>
      <c r="Y11" s="283"/>
      <c r="Z11" s="283"/>
      <c r="AA11" s="283"/>
      <c r="AB11" s="283"/>
      <c r="AC11" s="283"/>
      <c r="AD11" s="335"/>
      <c r="AE11" s="335"/>
      <c r="AF11" s="335"/>
    </row>
    <row r="12" spans="13:23" ht="14.25" customHeight="1">
      <c r="M12" s="31"/>
      <c r="Q12" s="268"/>
      <c r="R12" s="268"/>
      <c r="S12" s="268"/>
      <c r="T12" s="268"/>
      <c r="U12" s="268"/>
      <c r="V12" s="268"/>
      <c r="W12" s="268"/>
    </row>
    <row r="13" spans="3:23" ht="30" customHeight="1">
      <c r="C13" s="268" t="s">
        <v>166</v>
      </c>
      <c r="D13" s="291"/>
      <c r="E13" s="291"/>
      <c r="F13" s="291"/>
      <c r="G13" s="291"/>
      <c r="H13" s="291"/>
      <c r="I13" s="291"/>
      <c r="J13" s="291"/>
      <c r="K13" s="291"/>
      <c r="L13" s="291"/>
      <c r="M13" s="291"/>
      <c r="N13" s="291"/>
      <c r="O13" s="291"/>
      <c r="Q13" s="4"/>
      <c r="R13" s="4"/>
      <c r="S13" s="4"/>
      <c r="T13" s="4"/>
      <c r="U13" s="4"/>
      <c r="V13" s="4"/>
      <c r="W13" s="4"/>
    </row>
    <row r="14" spans="9:23" ht="14.25" customHeight="1">
      <c r="I14" s="6"/>
      <c r="J14" s="19"/>
      <c r="K14" s="6"/>
      <c r="M14" s="31"/>
      <c r="Q14" s="4"/>
      <c r="R14" s="4"/>
      <c r="S14" s="4"/>
      <c r="T14" s="4"/>
      <c r="U14" s="4"/>
      <c r="V14" s="4"/>
      <c r="W14" s="4"/>
    </row>
    <row r="15" spans="9:23" ht="14.25" customHeight="1">
      <c r="I15" s="6">
        <v>2011</v>
      </c>
      <c r="J15" s="19"/>
      <c r="K15" s="6">
        <v>2010</v>
      </c>
      <c r="M15" s="31"/>
      <c r="Q15" s="4"/>
      <c r="R15" s="4"/>
      <c r="S15" s="4"/>
      <c r="T15" s="4"/>
      <c r="U15" s="4"/>
      <c r="V15" s="4"/>
      <c r="W15" s="4"/>
    </row>
    <row r="16" spans="9:23" ht="14.25" customHeight="1">
      <c r="I16" s="6" t="s">
        <v>171</v>
      </c>
      <c r="J16" s="19"/>
      <c r="K16" s="6" t="s">
        <v>155</v>
      </c>
      <c r="M16" s="339" t="s">
        <v>98</v>
      </c>
      <c r="N16" s="339"/>
      <c r="O16" s="339"/>
      <c r="Q16" s="4"/>
      <c r="R16" s="4"/>
      <c r="S16" s="4"/>
      <c r="T16" s="4"/>
      <c r="U16" s="4"/>
      <c r="V16" s="4"/>
      <c r="W16" s="4"/>
    </row>
    <row r="17" spans="9:23" ht="14.25" customHeight="1">
      <c r="I17" s="6" t="s">
        <v>3</v>
      </c>
      <c r="J17" s="6"/>
      <c r="K17" s="6" t="s">
        <v>3</v>
      </c>
      <c r="L17" s="6"/>
      <c r="M17" s="6" t="s">
        <v>3</v>
      </c>
      <c r="O17" s="6" t="s">
        <v>99</v>
      </c>
      <c r="Q17" s="4"/>
      <c r="R17" s="4"/>
      <c r="S17" s="4"/>
      <c r="T17" s="4"/>
      <c r="U17" s="4"/>
      <c r="V17" s="4"/>
      <c r="W17" s="4"/>
    </row>
    <row r="18" spans="9:23" ht="14.25" customHeight="1">
      <c r="I18" s="7"/>
      <c r="J18" s="6"/>
      <c r="K18" s="7"/>
      <c r="L18" s="7"/>
      <c r="M18" s="7"/>
      <c r="O18" s="6"/>
      <c r="Q18" s="4"/>
      <c r="R18" s="4"/>
      <c r="S18" s="4"/>
      <c r="T18" s="4"/>
      <c r="U18" s="4"/>
      <c r="V18" s="4"/>
      <c r="W18" s="4"/>
    </row>
    <row r="19" spans="4:23" ht="14.25" customHeight="1">
      <c r="D19" s="2" t="s">
        <v>12</v>
      </c>
      <c r="I19" s="88">
        <f>PL!J18</f>
        <v>75055</v>
      </c>
      <c r="J19" s="88"/>
      <c r="K19" s="243">
        <v>128531</v>
      </c>
      <c r="L19" s="41"/>
      <c r="M19" s="23">
        <f>I19-K19</f>
        <v>-53476</v>
      </c>
      <c r="N19" s="3"/>
      <c r="O19" s="168">
        <f>M19/K19*100</f>
        <v>-41.6055270712902</v>
      </c>
      <c r="Q19" s="4"/>
      <c r="R19" s="4"/>
      <c r="S19" s="4"/>
      <c r="T19" s="4"/>
      <c r="U19" s="4"/>
      <c r="V19" s="4"/>
      <c r="W19" s="4"/>
    </row>
    <row r="20" spans="4:23" ht="14.25" customHeight="1">
      <c r="D20" s="2" t="s">
        <v>136</v>
      </c>
      <c r="I20" s="88">
        <f>PL!J32</f>
        <v>30674</v>
      </c>
      <c r="J20" s="88"/>
      <c r="K20" s="243">
        <v>70151</v>
      </c>
      <c r="L20" s="41"/>
      <c r="M20" s="23">
        <f>I20-K20</f>
        <v>-39477</v>
      </c>
      <c r="N20" s="3"/>
      <c r="O20" s="168">
        <f>M20/K20*100</f>
        <v>-56.274322532822055</v>
      </c>
      <c r="Q20" s="4"/>
      <c r="R20" s="4"/>
      <c r="S20" s="4"/>
      <c r="T20" s="4"/>
      <c r="U20" s="4"/>
      <c r="V20" s="4"/>
      <c r="W20" s="4"/>
    </row>
    <row r="21" spans="13:23" ht="14.25" customHeight="1">
      <c r="M21" s="31"/>
      <c r="Q21" s="4"/>
      <c r="R21" s="4"/>
      <c r="S21" s="4"/>
      <c r="T21" s="4"/>
      <c r="U21" s="4"/>
      <c r="V21" s="4"/>
      <c r="W21" s="4"/>
    </row>
    <row r="22" spans="3:26" ht="48.75" customHeight="1">
      <c r="C22" s="303" t="s">
        <v>330</v>
      </c>
      <c r="D22" s="310"/>
      <c r="E22" s="310"/>
      <c r="F22" s="310"/>
      <c r="G22" s="310"/>
      <c r="H22" s="310"/>
      <c r="I22" s="310"/>
      <c r="J22" s="310"/>
      <c r="K22" s="310"/>
      <c r="L22" s="310"/>
      <c r="M22" s="310"/>
      <c r="N22" s="310"/>
      <c r="O22" s="310"/>
      <c r="Q22" s="14"/>
      <c r="R22" s="268"/>
      <c r="S22" s="268"/>
      <c r="T22" s="268"/>
      <c r="U22" s="268"/>
      <c r="V22" s="268"/>
      <c r="W22" s="268"/>
      <c r="X22" s="268"/>
      <c r="Y22" s="14"/>
      <c r="Z22" s="14"/>
    </row>
    <row r="23" spans="3:26" ht="14.25" customHeight="1">
      <c r="C23" s="4"/>
      <c r="D23" s="4"/>
      <c r="E23" s="4"/>
      <c r="F23" s="4"/>
      <c r="G23" s="4"/>
      <c r="H23" s="4"/>
      <c r="I23" s="4"/>
      <c r="J23" s="4"/>
      <c r="K23" s="4"/>
      <c r="L23" s="4"/>
      <c r="M23" s="4"/>
      <c r="N23" s="4"/>
      <c r="O23" s="4"/>
      <c r="Q23" s="14"/>
      <c r="R23" s="122"/>
      <c r="S23" s="122"/>
      <c r="T23" s="122"/>
      <c r="U23" s="122"/>
      <c r="V23" s="122"/>
      <c r="W23" s="122"/>
      <c r="X23" s="122"/>
      <c r="Y23" s="14"/>
      <c r="Z23" s="14"/>
    </row>
    <row r="24" spans="1:26" ht="14.25" customHeight="1">
      <c r="A24" s="3">
        <v>18</v>
      </c>
      <c r="B24" s="3"/>
      <c r="C24" s="283" t="s">
        <v>151</v>
      </c>
      <c r="D24" s="283"/>
      <c r="E24" s="283"/>
      <c r="F24" s="283"/>
      <c r="G24" s="283"/>
      <c r="H24" s="283"/>
      <c r="I24" s="283"/>
      <c r="J24" s="283"/>
      <c r="K24" s="283"/>
      <c r="L24" s="283"/>
      <c r="M24" s="283"/>
      <c r="N24" s="283"/>
      <c r="O24" s="283"/>
      <c r="Q24" s="14"/>
      <c r="R24" s="122"/>
      <c r="S24" s="122"/>
      <c r="T24" s="122"/>
      <c r="U24" s="122"/>
      <c r="V24" s="122"/>
      <c r="W24" s="122"/>
      <c r="X24" s="122"/>
      <c r="Y24" s="14"/>
      <c r="Z24" s="14"/>
    </row>
    <row r="25" spans="1:26" ht="14.25" customHeight="1">
      <c r="A25" s="3"/>
      <c r="B25" s="3"/>
      <c r="C25" s="11"/>
      <c r="D25" s="11"/>
      <c r="E25" s="11"/>
      <c r="F25" s="11"/>
      <c r="G25" s="11"/>
      <c r="H25" s="11"/>
      <c r="I25" s="11"/>
      <c r="J25" s="11"/>
      <c r="K25" s="11"/>
      <c r="L25" s="11"/>
      <c r="M25" s="11"/>
      <c r="N25" s="11"/>
      <c r="O25" s="11"/>
      <c r="Q25" s="14"/>
      <c r="R25" s="122"/>
      <c r="S25" s="122"/>
      <c r="T25" s="122"/>
      <c r="U25" s="122"/>
      <c r="V25" s="122"/>
      <c r="W25" s="122"/>
      <c r="X25" s="122"/>
      <c r="Y25" s="14"/>
      <c r="Z25" s="14"/>
    </row>
    <row r="26" spans="1:26" ht="29.25" customHeight="1">
      <c r="A26" s="3"/>
      <c r="B26" s="3"/>
      <c r="C26" s="340" t="s">
        <v>338</v>
      </c>
      <c r="D26" s="341"/>
      <c r="E26" s="341"/>
      <c r="F26" s="341"/>
      <c r="G26" s="341"/>
      <c r="H26" s="341"/>
      <c r="I26" s="341"/>
      <c r="J26" s="341"/>
      <c r="K26" s="341"/>
      <c r="L26" s="341"/>
      <c r="M26" s="341"/>
      <c r="N26" s="341"/>
      <c r="O26" s="341"/>
      <c r="Q26" s="14"/>
      <c r="R26" s="122"/>
      <c r="S26" s="122"/>
      <c r="T26" s="122"/>
      <c r="U26" s="122"/>
      <c r="V26" s="122"/>
      <c r="W26" s="122"/>
      <c r="X26" s="122"/>
      <c r="Y26" s="14"/>
      <c r="Z26" s="14"/>
    </row>
    <row r="27" spans="1:26" ht="14.25" customHeight="1">
      <c r="A27" s="3"/>
      <c r="B27" s="3"/>
      <c r="C27" s="11"/>
      <c r="D27" s="11"/>
      <c r="E27" s="11"/>
      <c r="F27" s="11"/>
      <c r="G27" s="11"/>
      <c r="H27" s="11"/>
      <c r="I27" s="11"/>
      <c r="J27" s="11"/>
      <c r="K27" s="11"/>
      <c r="L27" s="11"/>
      <c r="M27" s="11"/>
      <c r="N27" s="11"/>
      <c r="O27" s="11"/>
      <c r="Q27" s="14"/>
      <c r="R27" s="122"/>
      <c r="S27" s="122"/>
      <c r="T27" s="122"/>
      <c r="U27" s="122"/>
      <c r="V27" s="122"/>
      <c r="W27" s="122"/>
      <c r="X27" s="122"/>
      <c r="Y27" s="14"/>
      <c r="Z27" s="14"/>
    </row>
    <row r="28" spans="1:15" ht="15" customHeight="1">
      <c r="A28" s="60">
        <v>19</v>
      </c>
      <c r="B28" s="3"/>
      <c r="C28" s="283" t="s">
        <v>129</v>
      </c>
      <c r="D28" s="283"/>
      <c r="E28" s="283"/>
      <c r="F28" s="283"/>
      <c r="G28" s="283"/>
      <c r="H28" s="283"/>
      <c r="I28" s="283"/>
      <c r="J28" s="283"/>
      <c r="K28" s="283"/>
      <c r="L28" s="283"/>
      <c r="M28" s="283"/>
      <c r="N28" s="283"/>
      <c r="O28" s="283"/>
    </row>
    <row r="29" spans="1:15" ht="12" customHeight="1">
      <c r="A29" s="3"/>
      <c r="B29" s="3"/>
      <c r="C29" s="11"/>
      <c r="D29" s="11"/>
      <c r="E29" s="11"/>
      <c r="F29" s="11"/>
      <c r="G29" s="11"/>
      <c r="H29" s="11"/>
      <c r="I29" s="11"/>
      <c r="J29" s="11"/>
      <c r="K29" s="11"/>
      <c r="L29" s="11"/>
      <c r="M29" s="11"/>
      <c r="N29" s="11"/>
      <c r="O29" s="11"/>
    </row>
    <row r="30" spans="1:15" ht="14.25" customHeight="1">
      <c r="A30" s="14"/>
      <c r="B30" s="14"/>
      <c r="C30" s="268" t="s">
        <v>130</v>
      </c>
      <c r="D30" s="268"/>
      <c r="E30" s="268"/>
      <c r="F30" s="268"/>
      <c r="G30" s="268"/>
      <c r="H30" s="268"/>
      <c r="I30" s="268"/>
      <c r="J30" s="268"/>
      <c r="K30" s="268"/>
      <c r="L30" s="268"/>
      <c r="M30" s="268"/>
      <c r="N30" s="268"/>
      <c r="O30" s="268"/>
    </row>
    <row r="31" spans="1:15" ht="14.25" customHeight="1">
      <c r="A31" s="14"/>
      <c r="B31" s="14"/>
      <c r="C31" s="4"/>
      <c r="D31" s="143"/>
      <c r="E31" s="143"/>
      <c r="F31" s="143"/>
      <c r="G31" s="143"/>
      <c r="H31" s="143"/>
      <c r="I31" s="143"/>
      <c r="J31" s="143"/>
      <c r="K31" s="143"/>
      <c r="L31" s="143"/>
      <c r="M31" s="143"/>
      <c r="N31" s="143"/>
      <c r="O31" s="143"/>
    </row>
    <row r="32" spans="1:17" ht="14.25" customHeight="1">
      <c r="A32" s="60">
        <v>20</v>
      </c>
      <c r="B32" s="3"/>
      <c r="C32" s="3" t="s">
        <v>2</v>
      </c>
      <c r="D32" s="3"/>
      <c r="M32" s="31"/>
      <c r="Q32" s="3"/>
    </row>
    <row r="33" spans="1:13" ht="14.25" customHeight="1">
      <c r="A33" s="3"/>
      <c r="B33" s="3"/>
      <c r="C33" s="3"/>
      <c r="D33" s="3"/>
      <c r="I33" s="21"/>
      <c r="J33" s="21"/>
      <c r="K33" s="21"/>
      <c r="M33" s="31"/>
    </row>
    <row r="34" spans="1:32" ht="14.25" customHeight="1">
      <c r="A34" s="3"/>
      <c r="B34" s="3"/>
      <c r="D34" s="12"/>
      <c r="E34" s="13"/>
      <c r="F34" s="13"/>
      <c r="I34" s="308"/>
      <c r="J34" s="308"/>
      <c r="K34" s="348"/>
      <c r="M34" s="308" t="s">
        <v>174</v>
      </c>
      <c r="N34" s="308"/>
      <c r="O34" s="308"/>
      <c r="Q34" s="130"/>
      <c r="R34" s="130"/>
      <c r="S34" s="130"/>
      <c r="T34" s="130"/>
      <c r="U34" s="131"/>
      <c r="V34" s="131"/>
      <c r="W34" s="21"/>
      <c r="X34" s="21"/>
      <c r="Y34" s="293"/>
      <c r="Z34" s="293"/>
      <c r="AA34" s="293"/>
      <c r="AB34" s="21"/>
      <c r="AC34" s="342"/>
      <c r="AD34" s="342"/>
      <c r="AE34" s="342"/>
      <c r="AF34" s="343"/>
    </row>
    <row r="35" spans="1:32" ht="14.25" customHeight="1">
      <c r="A35" s="3"/>
      <c r="B35" s="3"/>
      <c r="C35" s="12"/>
      <c r="D35" s="12"/>
      <c r="E35" s="13"/>
      <c r="F35" s="13"/>
      <c r="G35" s="7"/>
      <c r="H35" s="7"/>
      <c r="I35" s="6"/>
      <c r="K35" s="6"/>
      <c r="L35" s="7"/>
      <c r="M35" s="6" t="s">
        <v>32</v>
      </c>
      <c r="O35" s="6" t="s">
        <v>66</v>
      </c>
      <c r="Q35" s="130"/>
      <c r="R35" s="130"/>
      <c r="S35" s="130"/>
      <c r="T35" s="130"/>
      <c r="U35" s="131"/>
      <c r="V35" s="131"/>
      <c r="W35" s="132"/>
      <c r="X35" s="132"/>
      <c r="Y35" s="132"/>
      <c r="Z35" s="133"/>
      <c r="AA35" s="132"/>
      <c r="AB35" s="132"/>
      <c r="AC35" s="132"/>
      <c r="AD35" s="17"/>
      <c r="AE35" s="21"/>
      <c r="AF35" s="132"/>
    </row>
    <row r="36" spans="1:32" ht="14.25" customHeight="1">
      <c r="A36" s="3"/>
      <c r="B36" s="3"/>
      <c r="C36" s="12"/>
      <c r="D36" s="12"/>
      <c r="E36" s="13"/>
      <c r="F36" s="13"/>
      <c r="G36" s="7"/>
      <c r="H36" s="7"/>
      <c r="I36" s="6"/>
      <c r="K36" s="6"/>
      <c r="L36" s="7"/>
      <c r="M36" s="6" t="s">
        <v>67</v>
      </c>
      <c r="O36" s="6" t="s">
        <v>67</v>
      </c>
      <c r="Q36" s="130"/>
      <c r="R36" s="130"/>
      <c r="S36" s="130"/>
      <c r="T36" s="130"/>
      <c r="U36" s="131"/>
      <c r="V36" s="131"/>
      <c r="W36" s="132"/>
      <c r="X36" s="132"/>
      <c r="Y36" s="132"/>
      <c r="Z36" s="133"/>
      <c r="AA36" s="132"/>
      <c r="AB36" s="132"/>
      <c r="AC36" s="132"/>
      <c r="AD36" s="17"/>
      <c r="AE36" s="21"/>
      <c r="AF36" s="132"/>
    </row>
    <row r="37" spans="3:32" ht="14.25" customHeight="1">
      <c r="C37" s="12"/>
      <c r="D37" s="12"/>
      <c r="E37" s="6"/>
      <c r="F37" s="6"/>
      <c r="G37" s="7"/>
      <c r="H37" s="7"/>
      <c r="I37" s="6"/>
      <c r="J37" s="167"/>
      <c r="K37" s="6"/>
      <c r="L37" s="6"/>
      <c r="M37" s="6" t="s">
        <v>3</v>
      </c>
      <c r="N37" s="167"/>
      <c r="O37" s="6" t="s">
        <v>3</v>
      </c>
      <c r="Q37" s="130"/>
      <c r="R37" s="130"/>
      <c r="S37" s="130"/>
      <c r="T37" s="130"/>
      <c r="U37" s="17"/>
      <c r="V37" s="17"/>
      <c r="W37" s="132"/>
      <c r="X37" s="132"/>
      <c r="Y37" s="132"/>
      <c r="Z37" s="17"/>
      <c r="AA37" s="132"/>
      <c r="AB37" s="132"/>
      <c r="AC37" s="132"/>
      <c r="AD37" s="17"/>
      <c r="AE37" s="21"/>
      <c r="AF37" s="132"/>
    </row>
    <row r="38" spans="3:32" ht="14.25" customHeight="1">
      <c r="C38" s="12"/>
      <c r="D38" s="12"/>
      <c r="E38" s="4"/>
      <c r="F38" s="4"/>
      <c r="G38" s="4"/>
      <c r="H38" s="4"/>
      <c r="I38" s="4"/>
      <c r="K38" s="17"/>
      <c r="L38" s="4"/>
      <c r="M38" s="4"/>
      <c r="O38" s="17"/>
      <c r="Q38" s="130"/>
      <c r="R38" s="130"/>
      <c r="S38" s="130"/>
      <c r="T38" s="130"/>
      <c r="U38" s="32"/>
      <c r="V38" s="32"/>
      <c r="W38" s="32"/>
      <c r="X38" s="32"/>
      <c r="Y38" s="33"/>
      <c r="Z38" s="32"/>
      <c r="AA38" s="17"/>
      <c r="AB38" s="32"/>
      <c r="AC38" s="32"/>
      <c r="AD38" s="17"/>
      <c r="AE38" s="21"/>
      <c r="AF38" s="17"/>
    </row>
    <row r="39" spans="3:32" ht="14.25" customHeight="1">
      <c r="C39" s="279" t="s">
        <v>32</v>
      </c>
      <c r="D39" s="279"/>
      <c r="E39" s="32"/>
      <c r="F39" s="32"/>
      <c r="G39" s="34"/>
      <c r="H39" s="34"/>
      <c r="I39" s="34"/>
      <c r="J39" s="35"/>
      <c r="K39" s="34"/>
      <c r="L39" s="34"/>
      <c r="M39" s="34">
        <v>11496</v>
      </c>
      <c r="N39" s="35"/>
      <c r="O39" s="34">
        <v>6724</v>
      </c>
      <c r="Q39" s="333"/>
      <c r="R39" s="333"/>
      <c r="S39" s="333"/>
      <c r="T39" s="333"/>
      <c r="U39" s="333"/>
      <c r="V39" s="32" t="e">
        <f>9460-#REF!</f>
        <v>#REF!</v>
      </c>
      <c r="W39" s="34"/>
      <c r="X39" s="34"/>
      <c r="Y39" s="34"/>
      <c r="Z39" s="32"/>
      <c r="AA39" s="35"/>
      <c r="AB39" s="34"/>
      <c r="AC39" s="34"/>
      <c r="AD39" s="132"/>
      <c r="AE39" s="35"/>
      <c r="AF39" s="35"/>
    </row>
    <row r="40" spans="3:32" ht="14.25" customHeight="1">
      <c r="C40" s="279" t="s">
        <v>33</v>
      </c>
      <c r="D40" s="279"/>
      <c r="E40" s="32"/>
      <c r="F40" s="32"/>
      <c r="G40" s="34"/>
      <c r="H40" s="34"/>
      <c r="I40" s="34"/>
      <c r="J40" s="35"/>
      <c r="K40" s="34"/>
      <c r="L40" s="34"/>
      <c r="M40" s="34">
        <v>-5276</v>
      </c>
      <c r="N40" s="35"/>
      <c r="O40" s="34">
        <v>-657</v>
      </c>
      <c r="Q40" s="333"/>
      <c r="R40" s="333"/>
      <c r="S40" s="333"/>
      <c r="T40" s="333"/>
      <c r="U40" s="333"/>
      <c r="V40" s="32">
        <v>-3419</v>
      </c>
      <c r="W40" s="34"/>
      <c r="X40" s="34"/>
      <c r="Y40" s="34"/>
      <c r="Z40" s="32"/>
      <c r="AA40" s="35"/>
      <c r="AB40" s="34"/>
      <c r="AC40" s="34"/>
      <c r="AD40" s="132"/>
      <c r="AE40" s="35"/>
      <c r="AF40" s="35"/>
    </row>
    <row r="41" spans="3:32" ht="14.25" customHeight="1">
      <c r="C41" s="279"/>
      <c r="D41" s="279"/>
      <c r="E41" s="279"/>
      <c r="F41" s="32"/>
      <c r="G41" s="34"/>
      <c r="H41" s="34"/>
      <c r="I41" s="34"/>
      <c r="J41" s="35"/>
      <c r="K41" s="34"/>
      <c r="L41" s="34"/>
      <c r="M41" s="34"/>
      <c r="N41" s="35"/>
      <c r="O41" s="34"/>
      <c r="Q41" s="333"/>
      <c r="R41" s="333"/>
      <c r="S41" s="333"/>
      <c r="T41" s="333"/>
      <c r="U41" s="333"/>
      <c r="V41" s="32"/>
      <c r="W41" s="34"/>
      <c r="X41" s="34"/>
      <c r="Y41" s="34"/>
      <c r="Z41" s="32"/>
      <c r="AA41" s="35"/>
      <c r="AB41" s="34"/>
      <c r="AC41" s="34"/>
      <c r="AD41" s="132"/>
      <c r="AE41" s="35"/>
      <c r="AF41" s="35"/>
    </row>
    <row r="42" spans="3:32" ht="14.25" customHeight="1" thickBot="1">
      <c r="C42" s="36"/>
      <c r="D42" s="36"/>
      <c r="E42" s="37"/>
      <c r="F42" s="37"/>
      <c r="G42" s="38"/>
      <c r="H42" s="38"/>
      <c r="I42" s="58"/>
      <c r="J42" s="64"/>
      <c r="K42" s="58"/>
      <c r="L42" s="58"/>
      <c r="M42" s="129">
        <f>SUM(M39:M41)</f>
        <v>6220</v>
      </c>
      <c r="N42" s="150"/>
      <c r="O42" s="129">
        <f>SUM(O39:O41)</f>
        <v>6067</v>
      </c>
      <c r="Q42" s="37"/>
      <c r="R42" s="39">
        <f>M42+PL!J33</f>
        <v>0</v>
      </c>
      <c r="S42" s="37"/>
      <c r="T42" s="37"/>
      <c r="U42" s="37"/>
      <c r="V42" s="37"/>
      <c r="W42" s="38"/>
      <c r="X42" s="38"/>
      <c r="Y42" s="38"/>
      <c r="Z42" s="37"/>
      <c r="AA42" s="39"/>
      <c r="AB42" s="38"/>
      <c r="AC42" s="38"/>
      <c r="AD42" s="40"/>
      <c r="AE42" s="37"/>
      <c r="AF42" s="39"/>
    </row>
    <row r="43" spans="3:32" ht="14.25" customHeight="1">
      <c r="C43" s="36"/>
      <c r="D43" s="36"/>
      <c r="E43" s="37"/>
      <c r="F43" s="37"/>
      <c r="G43" s="38"/>
      <c r="H43" s="38"/>
      <c r="I43" s="156"/>
      <c r="J43" s="157"/>
      <c r="K43" s="156"/>
      <c r="L43" s="158"/>
      <c r="M43" s="156">
        <f>PL!J33+M42</f>
        <v>0</v>
      </c>
      <c r="N43" s="159"/>
      <c r="O43" s="156">
        <f>PL!L33+O42</f>
        <v>0</v>
      </c>
      <c r="Q43" s="37"/>
      <c r="R43" s="37"/>
      <c r="S43" s="37"/>
      <c r="T43" s="37"/>
      <c r="U43" s="37"/>
      <c r="V43" s="37"/>
      <c r="W43" s="38"/>
      <c r="X43" s="38"/>
      <c r="Y43" s="38"/>
      <c r="Z43" s="37"/>
      <c r="AA43" s="39"/>
      <c r="AB43" s="38"/>
      <c r="AC43" s="38"/>
      <c r="AD43" s="40"/>
      <c r="AE43" s="37"/>
      <c r="AF43" s="39"/>
    </row>
    <row r="44" spans="3:32" ht="48" customHeight="1">
      <c r="C44" s="303" t="s">
        <v>336</v>
      </c>
      <c r="D44" s="303"/>
      <c r="E44" s="303"/>
      <c r="F44" s="303"/>
      <c r="G44" s="303"/>
      <c r="H44" s="303"/>
      <c r="I44" s="303"/>
      <c r="J44" s="303"/>
      <c r="K44" s="303"/>
      <c r="L44" s="303"/>
      <c r="M44" s="303"/>
      <c r="N44" s="303"/>
      <c r="O44" s="303"/>
      <c r="Q44" s="37"/>
      <c r="R44" s="37"/>
      <c r="S44" s="37"/>
      <c r="T44" s="37"/>
      <c r="U44" s="37"/>
      <c r="V44" s="37"/>
      <c r="W44" s="38"/>
      <c r="X44" s="38"/>
      <c r="Y44" s="38"/>
      <c r="Z44" s="37"/>
      <c r="AA44" s="39"/>
      <c r="AB44" s="38"/>
      <c r="AC44" s="38"/>
      <c r="AD44" s="40"/>
      <c r="AE44" s="37"/>
      <c r="AF44" s="39"/>
    </row>
    <row r="45" spans="3:32" ht="17.25" customHeight="1">
      <c r="C45" s="222"/>
      <c r="D45" s="222"/>
      <c r="E45" s="222"/>
      <c r="F45" s="222"/>
      <c r="G45" s="222"/>
      <c r="H45" s="222"/>
      <c r="I45" s="222"/>
      <c r="J45" s="222"/>
      <c r="K45" s="222"/>
      <c r="L45" s="222"/>
      <c r="M45" s="222"/>
      <c r="N45" s="222"/>
      <c r="O45" s="222"/>
      <c r="Q45" s="37"/>
      <c r="R45" s="37"/>
      <c r="S45" s="37"/>
      <c r="T45" s="37"/>
      <c r="U45" s="37"/>
      <c r="V45" s="37"/>
      <c r="W45" s="38"/>
      <c r="X45" s="38"/>
      <c r="Y45" s="38"/>
      <c r="Z45" s="37"/>
      <c r="AA45" s="39"/>
      <c r="AB45" s="38"/>
      <c r="AC45" s="38"/>
      <c r="AD45" s="40"/>
      <c r="AE45" s="37"/>
      <c r="AF45" s="39"/>
    </row>
    <row r="46" spans="1:32" ht="14.25" customHeight="1">
      <c r="A46" s="60">
        <v>21</v>
      </c>
      <c r="B46" s="3"/>
      <c r="C46" s="3" t="s">
        <v>329</v>
      </c>
      <c r="D46" s="3"/>
      <c r="E46" s="37"/>
      <c r="F46" s="37"/>
      <c r="G46" s="38"/>
      <c r="H46" s="38"/>
      <c r="I46" s="38"/>
      <c r="J46" s="37"/>
      <c r="K46" s="39"/>
      <c r="L46" s="38"/>
      <c r="M46" s="38"/>
      <c r="N46" s="36"/>
      <c r="O46" s="39"/>
      <c r="Q46" s="37"/>
      <c r="R46" s="37"/>
      <c r="S46" s="37"/>
      <c r="T46" s="37"/>
      <c r="U46" s="37"/>
      <c r="V46" s="37"/>
      <c r="W46" s="38"/>
      <c r="X46" s="38"/>
      <c r="Y46" s="38"/>
      <c r="Z46" s="37"/>
      <c r="AA46" s="39"/>
      <c r="AB46" s="38"/>
      <c r="AC46" s="38"/>
      <c r="AD46" s="40"/>
      <c r="AE46" s="37"/>
      <c r="AF46" s="39"/>
    </row>
    <row r="47" spans="1:32" ht="14.25" customHeight="1">
      <c r="A47" s="60"/>
      <c r="B47" s="3"/>
      <c r="C47" s="3"/>
      <c r="D47" s="3"/>
      <c r="E47" s="37"/>
      <c r="F47" s="37"/>
      <c r="G47" s="38"/>
      <c r="H47" s="38"/>
      <c r="I47" s="38"/>
      <c r="J47" s="37"/>
      <c r="K47" s="39"/>
      <c r="L47" s="38"/>
      <c r="M47" s="232" t="s">
        <v>101</v>
      </c>
      <c r="O47" s="232" t="s">
        <v>101</v>
      </c>
      <c r="Q47" s="37"/>
      <c r="R47" s="37"/>
      <c r="S47" s="37"/>
      <c r="T47" s="37"/>
      <c r="U47" s="37"/>
      <c r="V47" s="37"/>
      <c r="W47" s="38"/>
      <c r="X47" s="38"/>
      <c r="Y47" s="38"/>
      <c r="Z47" s="37"/>
      <c r="AA47" s="39"/>
      <c r="AB47" s="38"/>
      <c r="AC47" s="38"/>
      <c r="AD47" s="40"/>
      <c r="AE47" s="37"/>
      <c r="AF47" s="39"/>
    </row>
    <row r="48" spans="1:32" ht="14.25" customHeight="1">
      <c r="A48" s="60"/>
      <c r="B48" s="3"/>
      <c r="C48" s="3"/>
      <c r="D48" s="3"/>
      <c r="E48" s="37"/>
      <c r="F48" s="37"/>
      <c r="G48" s="38"/>
      <c r="H48" s="38"/>
      <c r="I48" s="38"/>
      <c r="J48" s="37"/>
      <c r="K48" s="39"/>
      <c r="L48" s="38"/>
      <c r="M48" s="232" t="s">
        <v>258</v>
      </c>
      <c r="O48" s="232" t="s">
        <v>232</v>
      </c>
      <c r="Q48" s="37"/>
      <c r="R48" s="37"/>
      <c r="S48" s="37"/>
      <c r="T48" s="37"/>
      <c r="U48" s="37"/>
      <c r="V48" s="37"/>
      <c r="W48" s="38"/>
      <c r="X48" s="38"/>
      <c r="Y48" s="38"/>
      <c r="Z48" s="37"/>
      <c r="AA48" s="39"/>
      <c r="AB48" s="38"/>
      <c r="AC48" s="38"/>
      <c r="AD48" s="40"/>
      <c r="AE48" s="37"/>
      <c r="AF48" s="39"/>
    </row>
    <row r="49" spans="3:32" ht="14.25" customHeight="1">
      <c r="C49" s="36"/>
      <c r="D49" s="36"/>
      <c r="E49" s="37"/>
      <c r="F49" s="37"/>
      <c r="G49" s="38"/>
      <c r="H49" s="38"/>
      <c r="I49" s="38"/>
      <c r="J49" s="37"/>
      <c r="K49" s="39"/>
      <c r="L49" s="38"/>
      <c r="M49" s="232" t="s">
        <v>3</v>
      </c>
      <c r="O49" s="232" t="s">
        <v>3</v>
      </c>
      <c r="Q49" s="37"/>
      <c r="R49" s="37"/>
      <c r="S49" s="37"/>
      <c r="T49" s="37"/>
      <c r="U49" s="37"/>
      <c r="V49" s="37"/>
      <c r="W49" s="38"/>
      <c r="X49" s="38"/>
      <c r="Y49" s="38"/>
      <c r="Z49" s="37"/>
      <c r="AA49" s="39"/>
      <c r="AB49" s="38"/>
      <c r="AC49" s="38"/>
      <c r="AD49" s="40"/>
      <c r="AE49" s="37"/>
      <c r="AF49" s="39"/>
    </row>
    <row r="50" spans="3:32" ht="14.25" customHeight="1">
      <c r="C50" s="36"/>
      <c r="D50" s="36"/>
      <c r="E50" s="37"/>
      <c r="F50" s="37"/>
      <c r="G50" s="38"/>
      <c r="H50" s="38"/>
      <c r="I50" s="38"/>
      <c r="J50" s="37"/>
      <c r="K50" s="39"/>
      <c r="L50" s="38"/>
      <c r="M50" s="232"/>
      <c r="O50" s="232"/>
      <c r="Q50" s="37"/>
      <c r="R50" s="37"/>
      <c r="S50" s="37"/>
      <c r="T50" s="37"/>
      <c r="U50" s="37"/>
      <c r="V50" s="37"/>
      <c r="W50" s="38"/>
      <c r="X50" s="38"/>
      <c r="Y50" s="38"/>
      <c r="Z50" s="37"/>
      <c r="AA50" s="39"/>
      <c r="AB50" s="38"/>
      <c r="AC50" s="38"/>
      <c r="AD50" s="40"/>
      <c r="AE50" s="37"/>
      <c r="AF50" s="39"/>
    </row>
    <row r="51" spans="3:32" ht="14.25" customHeight="1">
      <c r="C51" s="36" t="s">
        <v>244</v>
      </c>
      <c r="D51" s="36"/>
      <c r="E51" s="37"/>
      <c r="F51" s="37"/>
      <c r="G51" s="38"/>
      <c r="H51" s="38"/>
      <c r="I51" s="38"/>
      <c r="J51" s="37"/>
      <c r="K51" s="39"/>
      <c r="L51" s="38"/>
      <c r="M51" s="233">
        <v>383881</v>
      </c>
      <c r="O51" s="233">
        <v>412907</v>
      </c>
      <c r="Q51" s="37"/>
      <c r="R51" s="37"/>
      <c r="S51" s="37"/>
      <c r="T51" s="37"/>
      <c r="U51" s="37"/>
      <c r="V51" s="37"/>
      <c r="W51" s="38"/>
      <c r="X51" s="38"/>
      <c r="Y51" s="38"/>
      <c r="Z51" s="37"/>
      <c r="AA51" s="39"/>
      <c r="AB51" s="38"/>
      <c r="AC51" s="38"/>
      <c r="AD51" s="40"/>
      <c r="AE51" s="37"/>
      <c r="AF51" s="39"/>
    </row>
    <row r="52" spans="3:32" ht="14.25" customHeight="1">
      <c r="C52" s="36" t="s">
        <v>245</v>
      </c>
      <c r="D52" s="36"/>
      <c r="E52" s="37"/>
      <c r="F52" s="37"/>
      <c r="G52" s="38"/>
      <c r="H52" s="38"/>
      <c r="I52" s="38"/>
      <c r="J52" s="37"/>
      <c r="K52" s="39"/>
      <c r="L52" s="38"/>
      <c r="M52" s="233">
        <v>-103895</v>
      </c>
      <c r="O52" s="233">
        <v>-108537</v>
      </c>
      <c r="Q52" s="37"/>
      <c r="R52" s="37"/>
      <c r="S52" s="37"/>
      <c r="T52" s="37"/>
      <c r="U52" s="37"/>
      <c r="V52" s="37"/>
      <c r="W52" s="38"/>
      <c r="X52" s="38"/>
      <c r="Y52" s="38"/>
      <c r="Z52" s="37"/>
      <c r="AA52" s="39"/>
      <c r="AB52" s="38"/>
      <c r="AC52" s="38"/>
      <c r="AD52" s="40"/>
      <c r="AE52" s="37"/>
      <c r="AF52" s="39"/>
    </row>
    <row r="53" spans="3:32" ht="14.25" customHeight="1">
      <c r="C53" s="36"/>
      <c r="D53" s="36"/>
      <c r="E53" s="37"/>
      <c r="F53" s="37"/>
      <c r="G53" s="38"/>
      <c r="H53" s="38"/>
      <c r="I53" s="38"/>
      <c r="J53" s="37"/>
      <c r="K53" s="39"/>
      <c r="L53" s="38"/>
      <c r="M53" s="234"/>
      <c r="N53" s="36"/>
      <c r="O53" s="234"/>
      <c r="Q53" s="37"/>
      <c r="R53" s="37"/>
      <c r="S53" s="37"/>
      <c r="T53" s="37"/>
      <c r="U53" s="37"/>
      <c r="V53" s="37"/>
      <c r="W53" s="38"/>
      <c r="X53" s="38"/>
      <c r="Y53" s="38"/>
      <c r="Z53" s="37"/>
      <c r="AA53" s="39"/>
      <c r="AB53" s="38"/>
      <c r="AC53" s="38"/>
      <c r="AD53" s="40"/>
      <c r="AE53" s="37"/>
      <c r="AF53" s="39"/>
    </row>
    <row r="54" spans="3:32" ht="14.25" customHeight="1">
      <c r="C54" s="36"/>
      <c r="D54" s="36"/>
      <c r="E54" s="37"/>
      <c r="F54" s="37"/>
      <c r="G54" s="38"/>
      <c r="H54" s="38"/>
      <c r="I54" s="38"/>
      <c r="J54" s="37"/>
      <c r="K54" s="39"/>
      <c r="L54" s="38"/>
      <c r="M54" s="235">
        <f>SUM(M51:M53)</f>
        <v>279986</v>
      </c>
      <c r="N54" s="36"/>
      <c r="O54" s="235">
        <f>SUM(O51:O53)</f>
        <v>304370</v>
      </c>
      <c r="Q54" s="37"/>
      <c r="R54" s="37"/>
      <c r="S54" s="37"/>
      <c r="T54" s="37"/>
      <c r="U54" s="37"/>
      <c r="V54" s="37"/>
      <c r="W54" s="38"/>
      <c r="X54" s="38"/>
      <c r="Y54" s="38"/>
      <c r="Z54" s="37"/>
      <c r="AA54" s="39"/>
      <c r="AB54" s="38"/>
      <c r="AC54" s="38"/>
      <c r="AD54" s="40"/>
      <c r="AE54" s="37"/>
      <c r="AF54" s="39"/>
    </row>
    <row r="55" spans="3:32" ht="14.25" customHeight="1">
      <c r="C55" s="36" t="s">
        <v>246</v>
      </c>
      <c r="D55" s="36"/>
      <c r="E55" s="37"/>
      <c r="F55" s="37"/>
      <c r="G55" s="38"/>
      <c r="H55" s="38"/>
      <c r="I55" s="38"/>
      <c r="J55" s="37"/>
      <c r="K55" s="39"/>
      <c r="L55" s="38"/>
      <c r="M55" s="235">
        <v>-83455</v>
      </c>
      <c r="N55" s="36"/>
      <c r="O55" s="235">
        <v>-83881</v>
      </c>
      <c r="Q55" s="37"/>
      <c r="R55" s="37"/>
      <c r="S55" s="37"/>
      <c r="T55" s="37"/>
      <c r="U55" s="37"/>
      <c r="V55" s="37"/>
      <c r="W55" s="38"/>
      <c r="X55" s="38"/>
      <c r="Y55" s="38"/>
      <c r="Z55" s="37"/>
      <c r="AA55" s="39"/>
      <c r="AB55" s="38"/>
      <c r="AC55" s="38"/>
      <c r="AD55" s="40"/>
      <c r="AE55" s="37"/>
      <c r="AF55" s="39"/>
    </row>
    <row r="56" spans="3:32" ht="14.25" customHeight="1">
      <c r="C56" s="36"/>
      <c r="D56" s="36"/>
      <c r="E56" s="37"/>
      <c r="F56" s="37"/>
      <c r="G56" s="38"/>
      <c r="H56" s="38"/>
      <c r="I56" s="38"/>
      <c r="J56" s="37"/>
      <c r="K56" s="39"/>
      <c r="L56" s="38"/>
      <c r="M56" s="235"/>
      <c r="N56" s="36"/>
      <c r="O56" s="235"/>
      <c r="Q56" s="37"/>
      <c r="R56" s="37"/>
      <c r="S56" s="37"/>
      <c r="T56" s="37"/>
      <c r="U56" s="37"/>
      <c r="V56" s="37"/>
      <c r="W56" s="38"/>
      <c r="X56" s="38"/>
      <c r="Y56" s="38"/>
      <c r="Z56" s="37"/>
      <c r="AA56" s="39"/>
      <c r="AB56" s="38"/>
      <c r="AC56" s="38"/>
      <c r="AD56" s="40"/>
      <c r="AE56" s="37"/>
      <c r="AF56" s="39"/>
    </row>
    <row r="57" spans="3:32" ht="14.25" customHeight="1" thickBot="1">
      <c r="C57" s="198" t="s">
        <v>247</v>
      </c>
      <c r="D57" s="198"/>
      <c r="E57" s="202"/>
      <c r="F57" s="202"/>
      <c r="G57" s="38"/>
      <c r="H57" s="38"/>
      <c r="I57" s="38"/>
      <c r="J57" s="37"/>
      <c r="K57" s="39"/>
      <c r="L57" s="38"/>
      <c r="M57" s="219">
        <f>SUM(M54:M56)</f>
        <v>196531</v>
      </c>
      <c r="N57" s="36"/>
      <c r="O57" s="219">
        <f>SUM(O54:O56)</f>
        <v>220489</v>
      </c>
      <c r="Q57" s="39">
        <f>M57-'BS'!C26</f>
        <v>0</v>
      </c>
      <c r="R57" s="37"/>
      <c r="S57" s="37"/>
      <c r="T57" s="37"/>
      <c r="U57" s="37"/>
      <c r="V57" s="37"/>
      <c r="W57" s="38"/>
      <c r="X57" s="38"/>
      <c r="Y57" s="38"/>
      <c r="Z57" s="37"/>
      <c r="AA57" s="39"/>
      <c r="AB57" s="38"/>
      <c r="AC57" s="38"/>
      <c r="AD57" s="40"/>
      <c r="AE57" s="37"/>
      <c r="AF57" s="39"/>
    </row>
    <row r="58" spans="3:32" ht="14.25" customHeight="1">
      <c r="C58" s="198"/>
      <c r="D58" s="198"/>
      <c r="E58" s="202"/>
      <c r="F58" s="202"/>
      <c r="G58" s="38"/>
      <c r="H58" s="38"/>
      <c r="I58" s="38"/>
      <c r="J58" s="37"/>
      <c r="K58" s="39"/>
      <c r="L58" s="38"/>
      <c r="M58" s="38"/>
      <c r="N58" s="36"/>
      <c r="O58" s="58"/>
      <c r="Q58" s="39"/>
      <c r="R58" s="37"/>
      <c r="S58" s="37"/>
      <c r="T58" s="37"/>
      <c r="U58" s="37"/>
      <c r="V58" s="37"/>
      <c r="W58" s="38"/>
      <c r="X58" s="38"/>
      <c r="Y58" s="38"/>
      <c r="Z58" s="37"/>
      <c r="AA58" s="39"/>
      <c r="AB58" s="38"/>
      <c r="AC58" s="38"/>
      <c r="AD58" s="40"/>
      <c r="AE58" s="37"/>
      <c r="AF58" s="39"/>
    </row>
    <row r="59" spans="3:32" ht="21" customHeight="1">
      <c r="C59" s="346" t="s">
        <v>248</v>
      </c>
      <c r="D59" s="347"/>
      <c r="E59" s="347"/>
      <c r="F59" s="347"/>
      <c r="G59" s="347"/>
      <c r="H59" s="347"/>
      <c r="I59" s="347"/>
      <c r="J59" s="347"/>
      <c r="K59" s="347"/>
      <c r="L59" s="347"/>
      <c r="M59" s="347"/>
      <c r="N59" s="347"/>
      <c r="O59" s="347"/>
      <c r="Q59" s="39"/>
      <c r="R59" s="37"/>
      <c r="S59" s="37"/>
      <c r="T59" s="37"/>
      <c r="U59" s="37"/>
      <c r="V59" s="37"/>
      <c r="W59" s="38"/>
      <c r="X59" s="38"/>
      <c r="Y59" s="38"/>
      <c r="Z59" s="37"/>
      <c r="AA59" s="39"/>
      <c r="AB59" s="38"/>
      <c r="AC59" s="38"/>
      <c r="AD59" s="40"/>
      <c r="AE59" s="37"/>
      <c r="AF59" s="39"/>
    </row>
    <row r="60" spans="3:32" ht="16.5" customHeight="1">
      <c r="C60" s="203"/>
      <c r="D60" s="204"/>
      <c r="E60" s="204"/>
      <c r="F60" s="204"/>
      <c r="G60" s="204"/>
      <c r="H60" s="204"/>
      <c r="I60" s="204"/>
      <c r="J60" s="204"/>
      <c r="K60" s="204"/>
      <c r="L60" s="204"/>
      <c r="M60" s="204"/>
      <c r="N60" s="204"/>
      <c r="O60" s="204"/>
      <c r="Q60" s="39"/>
      <c r="R60" s="37"/>
      <c r="S60" s="37"/>
      <c r="T60" s="37"/>
      <c r="U60" s="37"/>
      <c r="V60" s="37"/>
      <c r="W60" s="38"/>
      <c r="X60" s="38"/>
      <c r="Y60" s="38"/>
      <c r="Z60" s="37"/>
      <c r="AA60" s="39"/>
      <c r="AB60" s="38"/>
      <c r="AC60" s="38"/>
      <c r="AD60" s="40"/>
      <c r="AE60" s="37"/>
      <c r="AF60" s="39"/>
    </row>
    <row r="61" spans="1:35" ht="14.25" customHeight="1">
      <c r="A61" s="3">
        <v>22</v>
      </c>
      <c r="B61" s="3"/>
      <c r="C61" s="15" t="s">
        <v>84</v>
      </c>
      <c r="Q61" s="15"/>
      <c r="R61" s="12"/>
      <c r="T61" s="14"/>
      <c r="V61" s="305"/>
      <c r="W61" s="335"/>
      <c r="X61" s="335"/>
      <c r="Y61" s="335"/>
      <c r="Z61" s="335"/>
      <c r="AA61" s="335"/>
      <c r="AB61" s="335"/>
      <c r="AC61" s="335"/>
      <c r="AD61" s="335"/>
      <c r="AE61" s="335"/>
      <c r="AF61" s="335"/>
      <c r="AG61" s="335"/>
      <c r="AH61" s="335"/>
      <c r="AI61" s="335"/>
    </row>
    <row r="62" spans="1:35" ht="14.25" customHeight="1">
      <c r="A62" s="60"/>
      <c r="B62" s="3"/>
      <c r="C62" s="15"/>
      <c r="Q62" s="15"/>
      <c r="R62" s="12"/>
      <c r="T62" s="14"/>
      <c r="V62" s="14"/>
      <c r="W62" s="82"/>
      <c r="X62" s="82"/>
      <c r="Y62" s="82"/>
      <c r="Z62" s="82"/>
      <c r="AA62" s="82"/>
      <c r="AB62" s="82"/>
      <c r="AC62" s="82"/>
      <c r="AD62" s="82"/>
      <c r="AE62" s="82"/>
      <c r="AF62" s="82"/>
      <c r="AG62" s="82"/>
      <c r="AH62" s="82"/>
      <c r="AI62" s="82"/>
    </row>
    <row r="63" spans="3:33" ht="26.25" customHeight="1">
      <c r="C63" s="295" t="s">
        <v>205</v>
      </c>
      <c r="D63" s="295"/>
      <c r="E63" s="295"/>
      <c r="F63" s="295"/>
      <c r="G63" s="295"/>
      <c r="H63" s="295"/>
      <c r="I63" s="295"/>
      <c r="J63" s="295"/>
      <c r="K63" s="295"/>
      <c r="L63" s="295"/>
      <c r="M63" s="295"/>
      <c r="N63" s="295"/>
      <c r="O63" s="295"/>
      <c r="R63" s="295"/>
      <c r="S63" s="295"/>
      <c r="T63" s="295"/>
      <c r="U63" s="295"/>
      <c r="V63" s="295"/>
      <c r="W63" s="295"/>
      <c r="X63" s="295"/>
      <c r="Y63" s="295"/>
      <c r="Z63" s="295"/>
      <c r="AA63" s="295"/>
      <c r="AB63" s="295"/>
      <c r="AC63" s="295"/>
      <c r="AD63" s="295"/>
      <c r="AE63" s="295"/>
      <c r="AF63" s="295"/>
      <c r="AG63" s="295"/>
    </row>
    <row r="64" spans="3:33" ht="14.25" customHeight="1">
      <c r="C64" s="72"/>
      <c r="D64" s="72"/>
      <c r="E64" s="72"/>
      <c r="F64" s="72"/>
      <c r="G64" s="72"/>
      <c r="H64" s="72"/>
      <c r="I64" s="72"/>
      <c r="J64" s="72"/>
      <c r="K64" s="72"/>
      <c r="L64" s="72"/>
      <c r="M64" s="72"/>
      <c r="N64" s="72"/>
      <c r="O64" s="72"/>
      <c r="R64" s="72"/>
      <c r="S64" s="72"/>
      <c r="T64" s="72"/>
      <c r="U64" s="72"/>
      <c r="V64" s="72"/>
      <c r="W64" s="72"/>
      <c r="X64" s="72"/>
      <c r="Y64" s="72"/>
      <c r="Z64" s="72"/>
      <c r="AA64" s="72"/>
      <c r="AB64" s="72"/>
      <c r="AC64" s="72"/>
      <c r="AD64" s="72"/>
      <c r="AE64" s="72"/>
      <c r="AF64" s="72"/>
      <c r="AG64" s="72"/>
    </row>
    <row r="65" spans="1:35" ht="14.25" customHeight="1">
      <c r="A65" s="3">
        <v>23</v>
      </c>
      <c r="C65" s="283" t="s">
        <v>82</v>
      </c>
      <c r="D65" s="283"/>
      <c r="E65" s="283"/>
      <c r="F65" s="283"/>
      <c r="G65" s="283"/>
      <c r="H65" s="283"/>
      <c r="I65" s="283"/>
      <c r="J65" s="283"/>
      <c r="K65" s="283"/>
      <c r="L65" s="283"/>
      <c r="M65" s="283"/>
      <c r="N65" s="283"/>
      <c r="O65" s="283"/>
      <c r="R65" s="12"/>
      <c r="T65" s="14"/>
      <c r="V65" s="305"/>
      <c r="W65" s="335"/>
      <c r="X65" s="335"/>
      <c r="Y65" s="335"/>
      <c r="Z65" s="335"/>
      <c r="AA65" s="335"/>
      <c r="AB65" s="335"/>
      <c r="AC65" s="335"/>
      <c r="AD65" s="335"/>
      <c r="AE65" s="335"/>
      <c r="AF65" s="335"/>
      <c r="AG65" s="335"/>
      <c r="AH65" s="335"/>
      <c r="AI65" s="335"/>
    </row>
    <row r="66" spans="1:35" ht="14.25" customHeight="1">
      <c r="A66" s="3"/>
      <c r="B66" s="3"/>
      <c r="D66" s="285"/>
      <c r="E66" s="285"/>
      <c r="F66" s="285"/>
      <c r="G66" s="285"/>
      <c r="H66" s="285"/>
      <c r="I66" s="285"/>
      <c r="J66" s="285"/>
      <c r="K66" s="285"/>
      <c r="L66" s="285"/>
      <c r="M66" s="285"/>
      <c r="N66" s="285"/>
      <c r="O66" s="285"/>
      <c r="R66" s="12"/>
      <c r="T66" s="14"/>
      <c r="V66" s="14"/>
      <c r="W66" s="12"/>
      <c r="X66" s="12"/>
      <c r="Y66" s="12"/>
      <c r="Z66" s="12"/>
      <c r="AA66" s="12"/>
      <c r="AB66" s="12"/>
      <c r="AC66" s="12"/>
      <c r="AD66" s="12"/>
      <c r="AE66" s="12"/>
      <c r="AF66" s="12"/>
      <c r="AG66" s="12"/>
      <c r="AH66" s="12"/>
      <c r="AI66" s="12"/>
    </row>
    <row r="67" spans="1:35" ht="14.25" customHeight="1">
      <c r="A67" s="3"/>
      <c r="B67" s="3"/>
      <c r="C67" s="335" t="s">
        <v>83</v>
      </c>
      <c r="D67" s="335"/>
      <c r="E67" s="335"/>
      <c r="F67" s="335"/>
      <c r="G67" s="335"/>
      <c r="H67" s="335"/>
      <c r="I67" s="335"/>
      <c r="J67" s="335"/>
      <c r="K67" s="335"/>
      <c r="L67" s="335"/>
      <c r="M67" s="335"/>
      <c r="N67" s="335"/>
      <c r="O67" s="335"/>
      <c r="R67" s="12"/>
      <c r="T67" s="14"/>
      <c r="V67" s="14"/>
      <c r="W67" s="12"/>
      <c r="X67" s="12"/>
      <c r="Y67" s="12"/>
      <c r="Z67" s="12"/>
      <c r="AA67" s="12"/>
      <c r="AB67" s="12"/>
      <c r="AC67" s="12"/>
      <c r="AD67" s="12"/>
      <c r="AE67" s="12"/>
      <c r="AF67" s="12"/>
      <c r="AG67" s="12"/>
      <c r="AH67" s="12"/>
      <c r="AI67" s="12"/>
    </row>
    <row r="68" spans="7:35" ht="14.25" customHeight="1">
      <c r="G68" s="41"/>
      <c r="I68" s="30"/>
      <c r="K68" s="24"/>
      <c r="L68" s="3"/>
      <c r="M68" s="24"/>
      <c r="N68" s="3"/>
      <c r="O68" s="24"/>
      <c r="R68" s="12"/>
      <c r="T68" s="14"/>
      <c r="V68" s="14"/>
      <c r="W68" s="82"/>
      <c r="X68" s="82"/>
      <c r="Y68" s="82"/>
      <c r="Z68" s="82"/>
      <c r="AA68" s="82"/>
      <c r="AB68" s="82"/>
      <c r="AC68" s="82"/>
      <c r="AD68" s="82"/>
      <c r="AE68" s="82"/>
      <c r="AF68" s="82"/>
      <c r="AG68" s="82"/>
      <c r="AH68" s="82"/>
      <c r="AI68" s="82"/>
    </row>
    <row r="69" spans="1:35" s="3" customFormat="1" ht="14.25" customHeight="1">
      <c r="A69" s="3">
        <v>24</v>
      </c>
      <c r="C69" s="3" t="s">
        <v>38</v>
      </c>
      <c r="E69" s="43"/>
      <c r="F69" s="43"/>
      <c r="G69" s="43"/>
      <c r="H69" s="43"/>
      <c r="I69" s="43"/>
      <c r="J69" s="43"/>
      <c r="K69" s="43"/>
      <c r="L69" s="43"/>
      <c r="M69" s="43"/>
      <c r="R69" s="305"/>
      <c r="S69" s="305"/>
      <c r="T69" s="305"/>
      <c r="U69" s="305"/>
      <c r="V69" s="305"/>
      <c r="W69" s="305"/>
      <c r="X69" s="305"/>
      <c r="Y69" s="305"/>
      <c r="Z69" s="305"/>
      <c r="AA69" s="305"/>
      <c r="AB69" s="305"/>
      <c r="AC69" s="305"/>
      <c r="AD69" s="305"/>
      <c r="AE69" s="305"/>
      <c r="AF69" s="305"/>
      <c r="AG69" s="305"/>
      <c r="AH69" s="305"/>
      <c r="AI69" s="305"/>
    </row>
    <row r="70" spans="5:35" s="3" customFormat="1" ht="10.5" customHeight="1">
      <c r="E70" s="43"/>
      <c r="F70" s="43"/>
      <c r="G70" s="43"/>
      <c r="H70" s="43"/>
      <c r="I70" s="43"/>
      <c r="J70" s="43"/>
      <c r="K70" s="43"/>
      <c r="L70" s="43"/>
      <c r="M70" s="43"/>
      <c r="R70" s="14"/>
      <c r="S70" s="14"/>
      <c r="T70" s="14"/>
      <c r="U70" s="14"/>
      <c r="V70" s="14"/>
      <c r="W70" s="14"/>
      <c r="X70" s="14"/>
      <c r="Y70" s="14"/>
      <c r="Z70" s="14"/>
      <c r="AA70" s="14"/>
      <c r="AB70" s="14"/>
      <c r="AC70" s="14"/>
      <c r="AD70" s="14"/>
      <c r="AE70" s="14"/>
      <c r="AF70" s="14"/>
      <c r="AG70" s="14"/>
      <c r="AH70" s="14"/>
      <c r="AI70" s="14"/>
    </row>
    <row r="71" spans="3:35" s="3" customFormat="1" ht="62.25" customHeight="1">
      <c r="C71" s="345" t="s">
        <v>335</v>
      </c>
      <c r="D71" s="345"/>
      <c r="E71" s="345"/>
      <c r="F71" s="345"/>
      <c r="G71" s="345"/>
      <c r="H71" s="345"/>
      <c r="I71" s="345"/>
      <c r="J71" s="345"/>
      <c r="K71" s="345"/>
      <c r="L71" s="345"/>
      <c r="M71" s="345"/>
      <c r="N71" s="345"/>
      <c r="O71" s="345"/>
      <c r="Q71" s="11"/>
      <c r="AB71" s="4"/>
      <c r="AC71" s="4"/>
      <c r="AD71" s="4"/>
      <c r="AE71" s="4"/>
      <c r="AF71" s="4"/>
      <c r="AG71" s="14"/>
      <c r="AH71" s="14"/>
      <c r="AI71" s="14"/>
    </row>
    <row r="72" spans="3:35" s="3" customFormat="1" ht="14.25" customHeight="1">
      <c r="C72" s="10"/>
      <c r="D72" s="32"/>
      <c r="E72" s="32"/>
      <c r="F72" s="32"/>
      <c r="G72" s="32"/>
      <c r="H72" s="32"/>
      <c r="I72" s="32"/>
      <c r="J72" s="32"/>
      <c r="K72" s="32"/>
      <c r="L72" s="32"/>
      <c r="M72" s="32"/>
      <c r="N72" s="32"/>
      <c r="O72" s="32"/>
      <c r="Q72" s="11"/>
      <c r="AB72" s="4"/>
      <c r="AC72" s="4"/>
      <c r="AD72" s="4"/>
      <c r="AE72" s="4"/>
      <c r="AF72" s="4"/>
      <c r="AG72" s="14"/>
      <c r="AH72" s="14"/>
      <c r="AI72" s="14"/>
    </row>
    <row r="73" spans="1:35" ht="14.25" customHeight="1">
      <c r="A73" s="3">
        <v>25</v>
      </c>
      <c r="B73" s="3"/>
      <c r="C73" s="3" t="s">
        <v>22</v>
      </c>
      <c r="D73" s="3"/>
      <c r="R73" s="12"/>
      <c r="T73" s="14"/>
      <c r="V73" s="305"/>
      <c r="W73" s="335"/>
      <c r="X73" s="335"/>
      <c r="Y73" s="335"/>
      <c r="Z73" s="335"/>
      <c r="AA73" s="335"/>
      <c r="AB73" s="335"/>
      <c r="AC73" s="335"/>
      <c r="AD73" s="335"/>
      <c r="AE73" s="335"/>
      <c r="AF73" s="335"/>
      <c r="AG73" s="335"/>
      <c r="AH73" s="335"/>
      <c r="AI73" s="335"/>
    </row>
    <row r="74" spans="1:35" ht="14.25" customHeight="1">
      <c r="A74" s="3"/>
      <c r="B74" s="3"/>
      <c r="C74" s="3"/>
      <c r="D74" s="3"/>
      <c r="R74" s="12"/>
      <c r="T74" s="14"/>
      <c r="V74" s="14"/>
      <c r="W74" s="82"/>
      <c r="X74" s="82"/>
      <c r="Y74" s="82"/>
      <c r="Z74" s="82"/>
      <c r="AA74" s="82"/>
      <c r="AB74" s="82"/>
      <c r="AC74" s="82"/>
      <c r="AD74" s="82"/>
      <c r="AE74" s="82"/>
      <c r="AF74" s="82"/>
      <c r="AG74" s="82"/>
      <c r="AH74" s="82"/>
      <c r="AI74" s="82"/>
    </row>
    <row r="75" spans="1:35" ht="30.75" customHeight="1">
      <c r="A75" s="3"/>
      <c r="B75" s="3"/>
      <c r="C75" s="268" t="s">
        <v>298</v>
      </c>
      <c r="D75" s="268"/>
      <c r="E75" s="268"/>
      <c r="F75" s="268"/>
      <c r="G75" s="268"/>
      <c r="H75" s="268"/>
      <c r="I75" s="268"/>
      <c r="J75" s="268"/>
      <c r="K75" s="268"/>
      <c r="L75" s="268"/>
      <c r="M75" s="268"/>
      <c r="N75" s="268"/>
      <c r="O75" s="268"/>
      <c r="R75" s="12"/>
      <c r="T75" s="14"/>
      <c r="V75" s="14"/>
      <c r="W75" s="82"/>
      <c r="X75" s="82"/>
      <c r="Y75" s="82"/>
      <c r="Z75" s="82"/>
      <c r="AA75" s="82"/>
      <c r="AB75" s="82"/>
      <c r="AC75" s="82"/>
      <c r="AD75" s="82"/>
      <c r="AE75" s="82"/>
      <c r="AF75" s="82"/>
      <c r="AG75" s="82"/>
      <c r="AH75" s="82"/>
      <c r="AI75" s="82"/>
    </row>
    <row r="76" spans="1:35" ht="14.25" customHeight="1">
      <c r="A76" s="3"/>
      <c r="B76" s="3"/>
      <c r="C76" s="3"/>
      <c r="D76" s="3"/>
      <c r="M76" s="6" t="s">
        <v>101</v>
      </c>
      <c r="O76" s="6" t="s">
        <v>101</v>
      </c>
      <c r="R76" s="12"/>
      <c r="T76" s="14"/>
      <c r="V76" s="14"/>
      <c r="W76" s="82"/>
      <c r="X76" s="82"/>
      <c r="Y76" s="82"/>
      <c r="Z76" s="82"/>
      <c r="AA76" s="82"/>
      <c r="AB76" s="82"/>
      <c r="AC76" s="82"/>
      <c r="AD76" s="82"/>
      <c r="AE76" s="82"/>
      <c r="AF76" s="82"/>
      <c r="AG76" s="82"/>
      <c r="AH76" s="82"/>
      <c r="AI76" s="82"/>
    </row>
    <row r="77" spans="1:35" ht="14.25" customHeight="1">
      <c r="A77" s="3"/>
      <c r="B77" s="3"/>
      <c r="C77" s="3"/>
      <c r="D77" s="3"/>
      <c r="M77" s="6" t="s">
        <v>233</v>
      </c>
      <c r="O77" s="6" t="s">
        <v>232</v>
      </c>
      <c r="R77" s="12"/>
      <c r="T77" s="14"/>
      <c r="V77" s="14"/>
      <c r="W77" s="82"/>
      <c r="X77" s="82"/>
      <c r="Y77" s="82"/>
      <c r="Z77" s="82"/>
      <c r="AA77" s="82"/>
      <c r="AB77" s="82"/>
      <c r="AC77" s="82"/>
      <c r="AD77" s="82"/>
      <c r="AE77" s="82"/>
      <c r="AF77" s="82"/>
      <c r="AG77" s="82"/>
      <c r="AH77" s="82"/>
      <c r="AI77" s="82"/>
    </row>
    <row r="78" spans="1:35" ht="14.25" customHeight="1">
      <c r="A78" s="3"/>
      <c r="B78" s="3"/>
      <c r="C78" s="3"/>
      <c r="D78" s="3"/>
      <c r="M78" s="6" t="s">
        <v>3</v>
      </c>
      <c r="O78" s="6" t="s">
        <v>3</v>
      </c>
      <c r="R78" s="12"/>
      <c r="T78" s="14"/>
      <c r="V78" s="14"/>
      <c r="W78" s="82"/>
      <c r="X78" s="82"/>
      <c r="Y78" s="82"/>
      <c r="Z78" s="82"/>
      <c r="AA78" s="82"/>
      <c r="AB78" s="82"/>
      <c r="AC78" s="82"/>
      <c r="AD78" s="82"/>
      <c r="AE78" s="82"/>
      <c r="AF78" s="82"/>
      <c r="AG78" s="82"/>
      <c r="AH78" s="82"/>
      <c r="AI78" s="82"/>
    </row>
    <row r="79" spans="1:35" ht="14.25" customHeight="1">
      <c r="A79" s="3"/>
      <c r="B79" s="3"/>
      <c r="C79" s="3" t="s">
        <v>110</v>
      </c>
      <c r="D79" s="3"/>
      <c r="M79" s="4"/>
      <c r="O79" s="17"/>
      <c r="R79" s="12"/>
      <c r="T79" s="14"/>
      <c r="V79" s="14"/>
      <c r="W79" s="82"/>
      <c r="X79" s="82"/>
      <c r="Y79" s="82"/>
      <c r="Z79" s="82"/>
      <c r="AA79" s="82"/>
      <c r="AB79" s="82"/>
      <c r="AC79" s="82"/>
      <c r="AD79" s="82"/>
      <c r="AE79" s="82"/>
      <c r="AF79" s="82"/>
      <c r="AG79" s="82"/>
      <c r="AH79" s="82"/>
      <c r="AI79" s="82"/>
    </row>
    <row r="80" spans="1:35" ht="14.25" customHeight="1">
      <c r="A80" s="3"/>
      <c r="B80" s="3"/>
      <c r="C80" s="3" t="s">
        <v>127</v>
      </c>
      <c r="D80" s="3"/>
      <c r="M80" s="4"/>
      <c r="O80" s="17"/>
      <c r="R80" s="12"/>
      <c r="T80" s="14"/>
      <c r="V80" s="14"/>
      <c r="W80" s="82"/>
      <c r="X80" s="82"/>
      <c r="Y80" s="82"/>
      <c r="Z80" s="82"/>
      <c r="AA80" s="82"/>
      <c r="AB80" s="82"/>
      <c r="AC80" s="82"/>
      <c r="AD80" s="82"/>
      <c r="AE80" s="82"/>
      <c r="AF80" s="82"/>
      <c r="AG80" s="82"/>
      <c r="AH80" s="82"/>
      <c r="AI80" s="82"/>
    </row>
    <row r="81" spans="1:35" ht="14.25" customHeight="1">
      <c r="A81" s="3"/>
      <c r="B81" s="3"/>
      <c r="C81" s="2" t="s">
        <v>107</v>
      </c>
      <c r="D81" s="3"/>
      <c r="M81" s="4"/>
      <c r="O81" s="17"/>
      <c r="R81" s="12"/>
      <c r="T81" s="14"/>
      <c r="V81" s="14"/>
      <c r="W81" s="82"/>
      <c r="X81" s="82"/>
      <c r="Y81" s="82"/>
      <c r="Z81" s="82"/>
      <c r="AA81" s="82"/>
      <c r="AB81" s="82"/>
      <c r="AC81" s="82"/>
      <c r="AD81" s="82"/>
      <c r="AE81" s="82"/>
      <c r="AF81" s="82"/>
      <c r="AG81" s="82"/>
      <c r="AH81" s="82"/>
      <c r="AI81" s="82"/>
    </row>
    <row r="82" spans="1:35" ht="14.25" customHeight="1">
      <c r="A82" s="3"/>
      <c r="B82" s="3"/>
      <c r="D82" s="2" t="s">
        <v>108</v>
      </c>
      <c r="M82" s="23">
        <f>'BS'!C33-M85</f>
        <v>16464</v>
      </c>
      <c r="N82" s="35"/>
      <c r="O82" s="23">
        <f>'BS'!E33-O85</f>
        <v>16276</v>
      </c>
      <c r="R82" s="12"/>
      <c r="T82" s="14"/>
      <c r="V82" s="14"/>
      <c r="W82" s="82"/>
      <c r="X82" s="82"/>
      <c r="Y82" s="82"/>
      <c r="Z82" s="82"/>
      <c r="AA82" s="82"/>
      <c r="AB82" s="82"/>
      <c r="AC82" s="82"/>
      <c r="AD82" s="82"/>
      <c r="AE82" s="82"/>
      <c r="AF82" s="82"/>
      <c r="AG82" s="82"/>
      <c r="AH82" s="82"/>
      <c r="AI82" s="82"/>
    </row>
    <row r="83" spans="1:35" ht="14.25" customHeight="1">
      <c r="A83" s="3"/>
      <c r="B83" s="3"/>
      <c r="M83" s="23"/>
      <c r="N83" s="35"/>
      <c r="O83" s="23"/>
      <c r="R83" s="12"/>
      <c r="T83" s="14"/>
      <c r="V83" s="14"/>
      <c r="W83" s="82"/>
      <c r="X83" s="82"/>
      <c r="Y83" s="82"/>
      <c r="Z83" s="82"/>
      <c r="AA83" s="82"/>
      <c r="AB83" s="82"/>
      <c r="AC83" s="82"/>
      <c r="AD83" s="82"/>
      <c r="AE83" s="82"/>
      <c r="AF83" s="82"/>
      <c r="AG83" s="82"/>
      <c r="AH83" s="82"/>
      <c r="AI83" s="82"/>
    </row>
    <row r="84" spans="1:35" ht="14.25" customHeight="1">
      <c r="A84" s="3"/>
      <c r="B84" s="3"/>
      <c r="C84" s="2" t="s">
        <v>148</v>
      </c>
      <c r="M84" s="23"/>
      <c r="N84" s="35"/>
      <c r="O84" s="23"/>
      <c r="R84" s="12"/>
      <c r="T84" s="14"/>
      <c r="V84" s="14"/>
      <c r="W84" s="82"/>
      <c r="X84" s="82"/>
      <c r="Y84" s="82"/>
      <c r="Z84" s="82"/>
      <c r="AA84" s="82"/>
      <c r="AB84" s="82"/>
      <c r="AC84" s="82"/>
      <c r="AD84" s="82"/>
      <c r="AE84" s="82"/>
      <c r="AF84" s="82"/>
      <c r="AG84" s="82"/>
      <c r="AH84" s="82"/>
      <c r="AI84" s="82"/>
    </row>
    <row r="85" spans="1:35" ht="14.25" customHeight="1">
      <c r="A85" s="3"/>
      <c r="B85" s="3"/>
      <c r="D85" s="2" t="s">
        <v>149</v>
      </c>
      <c r="M85" s="23">
        <v>150000</v>
      </c>
      <c r="N85" s="35"/>
      <c r="O85" s="23">
        <v>150000</v>
      </c>
      <c r="R85" s="12"/>
      <c r="T85" s="14"/>
      <c r="V85" s="14"/>
      <c r="W85" s="82"/>
      <c r="X85" s="82"/>
      <c r="Y85" s="82"/>
      <c r="Z85" s="82"/>
      <c r="AA85" s="82"/>
      <c r="AB85" s="82"/>
      <c r="AC85" s="82"/>
      <c r="AD85" s="82"/>
      <c r="AE85" s="82"/>
      <c r="AF85" s="82"/>
      <c r="AG85" s="82"/>
      <c r="AH85" s="82"/>
      <c r="AI85" s="82"/>
    </row>
    <row r="86" spans="1:35" ht="14.25" customHeight="1" hidden="1">
      <c r="A86" s="3"/>
      <c r="B86" s="3"/>
      <c r="M86" s="23"/>
      <c r="N86" s="35"/>
      <c r="O86" s="23"/>
      <c r="R86" s="12"/>
      <c r="T86" s="14"/>
      <c r="V86" s="14"/>
      <c r="W86" s="82"/>
      <c r="X86" s="82"/>
      <c r="Y86" s="82"/>
      <c r="Z86" s="82"/>
      <c r="AA86" s="82"/>
      <c r="AB86" s="82"/>
      <c r="AC86" s="82"/>
      <c r="AD86" s="82"/>
      <c r="AE86" s="82"/>
      <c r="AF86" s="82"/>
      <c r="AG86" s="82"/>
      <c r="AH86" s="82"/>
      <c r="AI86" s="82"/>
    </row>
    <row r="87" spans="1:35" ht="14.25" customHeight="1" hidden="1">
      <c r="A87" s="3"/>
      <c r="B87" s="3"/>
      <c r="C87" s="3" t="s">
        <v>32</v>
      </c>
      <c r="M87" s="23"/>
      <c r="N87" s="35"/>
      <c r="O87" s="23"/>
      <c r="R87" s="12"/>
      <c r="T87" s="14"/>
      <c r="V87" s="14"/>
      <c r="W87" s="82"/>
      <c r="X87" s="82"/>
      <c r="Y87" s="82"/>
      <c r="Z87" s="82"/>
      <c r="AA87" s="82"/>
      <c r="AB87" s="82"/>
      <c r="AC87" s="82"/>
      <c r="AD87" s="82"/>
      <c r="AE87" s="82"/>
      <c r="AF87" s="82"/>
      <c r="AG87" s="82"/>
      <c r="AH87" s="82"/>
      <c r="AI87" s="82"/>
    </row>
    <row r="88" spans="1:35" ht="14.25" customHeight="1" hidden="1">
      <c r="A88" s="3"/>
      <c r="B88" s="3"/>
      <c r="C88" s="2" t="s">
        <v>107</v>
      </c>
      <c r="D88" s="3"/>
      <c r="M88" s="23"/>
      <c r="N88" s="35"/>
      <c r="O88" s="23"/>
      <c r="R88" s="12"/>
      <c r="T88" s="14"/>
      <c r="V88" s="14"/>
      <c r="W88" s="82"/>
      <c r="X88" s="82"/>
      <c r="Y88" s="82"/>
      <c r="Z88" s="82"/>
      <c r="AA88" s="82"/>
      <c r="AB88" s="82"/>
      <c r="AC88" s="82"/>
      <c r="AD88" s="82"/>
      <c r="AE88" s="82"/>
      <c r="AF88" s="82"/>
      <c r="AG88" s="82"/>
      <c r="AH88" s="82"/>
      <c r="AI88" s="82"/>
    </row>
    <row r="89" spans="1:35" ht="14.25" customHeight="1" hidden="1">
      <c r="A89" s="3"/>
      <c r="B89" s="3"/>
      <c r="D89" s="2" t="s">
        <v>108</v>
      </c>
      <c r="M89" s="23">
        <v>0</v>
      </c>
      <c r="N89" s="35"/>
      <c r="O89" s="23">
        <v>0</v>
      </c>
      <c r="R89" s="12"/>
      <c r="T89" s="14"/>
      <c r="V89" s="14"/>
      <c r="W89" s="82"/>
      <c r="X89" s="82"/>
      <c r="Y89" s="82"/>
      <c r="Z89" s="82"/>
      <c r="AA89" s="82"/>
      <c r="AB89" s="82"/>
      <c r="AC89" s="82"/>
      <c r="AD89" s="82"/>
      <c r="AE89" s="82"/>
      <c r="AF89" s="82"/>
      <c r="AG89" s="82"/>
      <c r="AH89" s="82"/>
      <c r="AI89" s="82"/>
    </row>
    <row r="90" spans="4:15" ht="14.25" customHeight="1">
      <c r="D90" s="44"/>
      <c r="K90" s="21"/>
      <c r="M90" s="34"/>
      <c r="N90" s="35"/>
      <c r="O90" s="34"/>
    </row>
    <row r="91" spans="4:15" ht="14.25" customHeight="1" thickBot="1">
      <c r="D91" s="44"/>
      <c r="K91" s="21"/>
      <c r="M91" s="129">
        <f>SUM(M81:M90)</f>
        <v>166464</v>
      </c>
      <c r="N91" s="150"/>
      <c r="O91" s="129">
        <f>SUM(O81:O90)</f>
        <v>166276</v>
      </c>
    </row>
    <row r="92" spans="4:15" ht="14.25" customHeight="1">
      <c r="D92" s="44"/>
      <c r="K92" s="21"/>
      <c r="M92" s="38"/>
      <c r="N92" s="36"/>
      <c r="O92" s="38"/>
    </row>
    <row r="93" spans="1:17" ht="14.25" customHeight="1">
      <c r="A93" s="3">
        <v>26</v>
      </c>
      <c r="B93" s="3"/>
      <c r="C93" s="3" t="s">
        <v>5</v>
      </c>
      <c r="D93" s="3"/>
      <c r="Q93" s="3"/>
    </row>
    <row r="94" ht="14.25" customHeight="1">
      <c r="M94" s="31"/>
    </row>
    <row r="95" spans="3:30" ht="30" customHeight="1">
      <c r="C95" s="268" t="s">
        <v>0</v>
      </c>
      <c r="D95" s="268"/>
      <c r="E95" s="268"/>
      <c r="F95" s="268"/>
      <c r="G95" s="268"/>
      <c r="H95" s="268"/>
      <c r="I95" s="268"/>
      <c r="J95" s="268"/>
      <c r="K95" s="268"/>
      <c r="L95" s="268"/>
      <c r="M95" s="268"/>
      <c r="N95" s="268"/>
      <c r="O95" s="268"/>
      <c r="Q95" s="268"/>
      <c r="R95" s="279"/>
      <c r="S95" s="279"/>
      <c r="T95" s="279"/>
      <c r="U95" s="279"/>
      <c r="V95" s="279"/>
      <c r="W95" s="279"/>
      <c r="X95" s="279"/>
      <c r="Y95" s="279"/>
      <c r="Z95" s="279"/>
      <c r="AA95" s="279"/>
      <c r="AB95" s="279"/>
      <c r="AC95" s="279"/>
      <c r="AD95" s="279"/>
    </row>
    <row r="96" spans="3:30" ht="14.25" customHeight="1">
      <c r="C96" s="4"/>
      <c r="D96" s="4"/>
      <c r="E96" s="4"/>
      <c r="F96" s="4"/>
      <c r="G96" s="4"/>
      <c r="H96" s="4"/>
      <c r="I96" s="4"/>
      <c r="J96" s="4"/>
      <c r="K96" s="4"/>
      <c r="L96" s="4"/>
      <c r="M96" s="4"/>
      <c r="N96" s="59"/>
      <c r="O96" s="59"/>
      <c r="Q96" s="4"/>
      <c r="R96" s="9"/>
      <c r="S96" s="9"/>
      <c r="T96" s="9"/>
      <c r="U96" s="9"/>
      <c r="V96" s="9"/>
      <c r="W96" s="9"/>
      <c r="X96" s="9"/>
      <c r="Y96" s="9"/>
      <c r="Z96" s="9"/>
      <c r="AA96" s="9"/>
      <c r="AB96" s="9"/>
      <c r="AC96" s="9"/>
      <c r="AD96" s="9"/>
    </row>
    <row r="97" spans="1:29" ht="14.25" customHeight="1">
      <c r="A97" s="3">
        <v>27</v>
      </c>
      <c r="B97" s="3"/>
      <c r="C97" s="3" t="s">
        <v>58</v>
      </c>
      <c r="D97" s="3"/>
      <c r="Q97" s="3"/>
      <c r="R97" s="3"/>
      <c r="S97" s="3"/>
      <c r="AC97" s="31"/>
    </row>
    <row r="99" spans="3:32" ht="38.25" customHeight="1">
      <c r="C99" s="268" t="s">
        <v>291</v>
      </c>
      <c r="D99" s="268"/>
      <c r="E99" s="268"/>
      <c r="F99" s="268"/>
      <c r="G99" s="268"/>
      <c r="H99" s="268"/>
      <c r="I99" s="268"/>
      <c r="J99" s="268"/>
      <c r="K99" s="268"/>
      <c r="L99" s="268"/>
      <c r="M99" s="268"/>
      <c r="N99" s="268"/>
      <c r="O99" s="268"/>
      <c r="Q99" s="282"/>
      <c r="R99" s="282"/>
      <c r="S99" s="282"/>
      <c r="T99" s="282"/>
      <c r="U99" s="282"/>
      <c r="V99" s="282"/>
      <c r="W99" s="282"/>
      <c r="X99" s="282"/>
      <c r="Y99" s="282"/>
      <c r="Z99" s="282"/>
      <c r="AA99" s="282"/>
      <c r="AB99" s="282"/>
      <c r="AC99" s="282"/>
      <c r="AD99" s="282"/>
      <c r="AE99" s="282"/>
      <c r="AF99" s="282"/>
    </row>
    <row r="100" spans="3:32" ht="14.25" customHeight="1">
      <c r="C100" s="74"/>
      <c r="D100" s="74"/>
      <c r="E100" s="74"/>
      <c r="F100" s="74"/>
      <c r="G100" s="74"/>
      <c r="H100" s="74"/>
      <c r="I100" s="74"/>
      <c r="J100" s="74"/>
      <c r="K100" s="74"/>
      <c r="L100" s="74"/>
      <c r="M100" s="74"/>
      <c r="N100" s="74"/>
      <c r="O100" s="74"/>
      <c r="Q100" s="74"/>
      <c r="R100" s="74"/>
      <c r="S100" s="74"/>
      <c r="T100" s="74"/>
      <c r="U100" s="74"/>
      <c r="V100" s="74"/>
      <c r="W100" s="74"/>
      <c r="X100" s="74"/>
      <c r="Y100" s="74"/>
      <c r="Z100" s="74"/>
      <c r="AA100" s="74"/>
      <c r="AB100" s="74"/>
      <c r="AC100" s="74"/>
      <c r="AD100" s="74"/>
      <c r="AE100" s="74"/>
      <c r="AF100" s="74"/>
    </row>
    <row r="101" spans="1:4" ht="14.25" customHeight="1">
      <c r="A101" s="3">
        <v>28</v>
      </c>
      <c r="B101" s="3"/>
      <c r="C101" s="3" t="s">
        <v>7</v>
      </c>
      <c r="D101" s="3"/>
    </row>
    <row r="102" spans="1:4" ht="14.25" customHeight="1">
      <c r="A102" s="3"/>
      <c r="B102" s="3"/>
      <c r="C102" s="3"/>
      <c r="D102" s="3"/>
    </row>
    <row r="103" spans="1:32" ht="15" customHeight="1">
      <c r="A103" s="3"/>
      <c r="C103" s="268" t="s">
        <v>213</v>
      </c>
      <c r="D103" s="268"/>
      <c r="E103" s="268"/>
      <c r="F103" s="268"/>
      <c r="G103" s="268"/>
      <c r="H103" s="268"/>
      <c r="I103" s="268"/>
      <c r="J103" s="268"/>
      <c r="K103" s="268"/>
      <c r="L103" s="268"/>
      <c r="M103" s="268"/>
      <c r="N103" s="268"/>
      <c r="O103" s="268"/>
      <c r="P103" s="82"/>
      <c r="AA103" s="6"/>
      <c r="AC103" s="27"/>
      <c r="AD103" s="27"/>
      <c r="AE103" s="27"/>
      <c r="AF103" s="59"/>
    </row>
    <row r="104" spans="1:32" ht="14.25" customHeight="1">
      <c r="A104" s="3"/>
      <c r="C104" s="4"/>
      <c r="D104" s="59"/>
      <c r="E104" s="59"/>
      <c r="F104" s="59"/>
      <c r="G104" s="59"/>
      <c r="H104" s="59"/>
      <c r="I104" s="59"/>
      <c r="J104" s="59"/>
      <c r="K104" s="59"/>
      <c r="L104" s="59"/>
      <c r="M104" s="59"/>
      <c r="N104" s="59"/>
      <c r="O104" s="59"/>
      <c r="P104" s="82"/>
      <c r="R104" s="12"/>
      <c r="S104" s="12"/>
      <c r="T104" s="12"/>
      <c r="U104" s="13"/>
      <c r="V104" s="13"/>
      <c r="Y104" s="6"/>
      <c r="Z104" s="6"/>
      <c r="AA104" s="6"/>
      <c r="AC104" s="27"/>
      <c r="AD104" s="27"/>
      <c r="AE104" s="27"/>
      <c r="AF104" s="59"/>
    </row>
    <row r="105" spans="1:3" ht="14.25" customHeight="1">
      <c r="A105" s="3">
        <v>29</v>
      </c>
      <c r="C105" s="3" t="s">
        <v>25</v>
      </c>
    </row>
    <row r="106" spans="1:15" ht="14.25" customHeight="1">
      <c r="A106" s="3"/>
      <c r="C106" s="3"/>
      <c r="M106" s="277" t="s">
        <v>209</v>
      </c>
      <c r="N106" s="277"/>
      <c r="O106" s="277"/>
    </row>
    <row r="107" spans="3:15" ht="14.25" customHeight="1">
      <c r="C107" s="14"/>
      <c r="D107" s="3"/>
      <c r="E107" s="14"/>
      <c r="F107" s="14"/>
      <c r="G107" s="14"/>
      <c r="H107" s="14"/>
      <c r="I107" s="342"/>
      <c r="J107" s="342"/>
      <c r="K107" s="344"/>
      <c r="M107" s="308" t="s">
        <v>180</v>
      </c>
      <c r="N107" s="308"/>
      <c r="O107" s="308"/>
    </row>
    <row r="108" spans="3:15" ht="14.25" customHeight="1">
      <c r="C108" s="14"/>
      <c r="D108" s="3"/>
      <c r="E108" s="14"/>
      <c r="F108" s="14"/>
      <c r="G108" s="14"/>
      <c r="H108" s="14"/>
      <c r="I108" s="17"/>
      <c r="J108" s="21"/>
      <c r="K108" s="17"/>
      <c r="L108" s="7"/>
      <c r="M108" s="6" t="s">
        <v>32</v>
      </c>
      <c r="O108" s="6" t="s">
        <v>66</v>
      </c>
    </row>
    <row r="109" spans="3:15" ht="14.25" customHeight="1">
      <c r="C109" s="14"/>
      <c r="D109" s="14"/>
      <c r="E109" s="14"/>
      <c r="F109" s="14"/>
      <c r="G109" s="14"/>
      <c r="H109" s="14"/>
      <c r="I109" s="17"/>
      <c r="J109" s="21"/>
      <c r="K109" s="17"/>
      <c r="L109" s="7"/>
      <c r="M109" s="6" t="s">
        <v>67</v>
      </c>
      <c r="O109" s="6" t="s">
        <v>67</v>
      </c>
    </row>
    <row r="110" spans="3:15" ht="14.25" customHeight="1">
      <c r="C110" s="14"/>
      <c r="D110" s="14"/>
      <c r="E110" s="14"/>
      <c r="F110" s="14"/>
      <c r="G110" s="14"/>
      <c r="H110" s="14"/>
      <c r="I110" s="17"/>
      <c r="J110" s="21"/>
      <c r="K110" s="179"/>
      <c r="L110" s="7"/>
      <c r="M110" s="6"/>
      <c r="O110" s="173"/>
    </row>
    <row r="111" spans="3:13" ht="14.25" customHeight="1">
      <c r="C111" s="43" t="s">
        <v>163</v>
      </c>
      <c r="D111" s="123" t="s">
        <v>28</v>
      </c>
      <c r="E111" s="14"/>
      <c r="F111" s="14"/>
      <c r="G111" s="14"/>
      <c r="H111" s="14"/>
      <c r="I111" s="146"/>
      <c r="J111" s="21"/>
      <c r="K111" s="21"/>
      <c r="L111" s="14"/>
      <c r="M111" s="14"/>
    </row>
    <row r="112" spans="3:13" ht="14.25" customHeight="1">
      <c r="C112" s="14"/>
      <c r="D112" s="3"/>
      <c r="E112" s="14"/>
      <c r="F112" s="14"/>
      <c r="G112" s="14"/>
      <c r="H112" s="14"/>
      <c r="I112" s="146"/>
      <c r="J112" s="21"/>
      <c r="K112" s="21"/>
      <c r="L112" s="14"/>
      <c r="M112" s="209"/>
    </row>
    <row r="113" spans="3:15" s="36" customFormat="1" ht="27.75" customHeight="1" thickBot="1">
      <c r="C113" s="45"/>
      <c r="D113" s="9" t="s">
        <v>26</v>
      </c>
      <c r="E113" s="45"/>
      <c r="F113" s="45"/>
      <c r="H113" s="145"/>
      <c r="I113" s="180"/>
      <c r="J113" s="89"/>
      <c r="K113" s="6" t="s">
        <v>3</v>
      </c>
      <c r="L113" s="163"/>
      <c r="M113" s="210">
        <f>PL!J38</f>
        <v>21833</v>
      </c>
      <c r="N113" s="89"/>
      <c r="O113" s="125">
        <f>PL!L38</f>
        <v>17790</v>
      </c>
    </row>
    <row r="114" spans="3:15" ht="14.25" customHeight="1">
      <c r="C114" s="14"/>
      <c r="E114" s="14"/>
      <c r="F114" s="14"/>
      <c r="H114" s="146"/>
      <c r="I114" s="181"/>
      <c r="J114" s="29"/>
      <c r="K114" s="43"/>
      <c r="L114" s="165"/>
      <c r="M114" s="211"/>
      <c r="N114" s="29"/>
      <c r="O114" s="164"/>
    </row>
    <row r="115" spans="3:15" ht="30.75" customHeight="1" thickBot="1">
      <c r="C115" s="14"/>
      <c r="D115" s="279" t="s">
        <v>65</v>
      </c>
      <c r="E115" s="279"/>
      <c r="F115" s="14"/>
      <c r="H115" s="145"/>
      <c r="I115" s="24"/>
      <c r="J115" s="30"/>
      <c r="K115" s="126" t="s">
        <v>27</v>
      </c>
      <c r="L115" s="166"/>
      <c r="M115" s="212">
        <f>'BS'!C22*2</f>
        <v>500412</v>
      </c>
      <c r="N115" s="30"/>
      <c r="O115" s="183">
        <v>487785</v>
      </c>
    </row>
    <row r="116" spans="3:15" ht="8.25" customHeight="1">
      <c r="C116" s="14"/>
      <c r="D116" s="9"/>
      <c r="E116" s="9"/>
      <c r="F116" s="14"/>
      <c r="H116" s="145"/>
      <c r="I116" s="24"/>
      <c r="J116" s="30"/>
      <c r="K116" s="126"/>
      <c r="L116" s="124"/>
      <c r="M116" s="213"/>
      <c r="N116" s="30"/>
      <c r="O116" s="24"/>
    </row>
    <row r="117" spans="3:15" s="36" customFormat="1" ht="19.5" customHeight="1" thickBot="1">
      <c r="C117" s="45"/>
      <c r="D117" s="36" t="s">
        <v>28</v>
      </c>
      <c r="E117" s="45"/>
      <c r="F117" s="45"/>
      <c r="H117" s="148"/>
      <c r="I117" s="182"/>
      <c r="J117" s="161"/>
      <c r="K117" s="127" t="s">
        <v>29</v>
      </c>
      <c r="L117" s="162"/>
      <c r="M117" s="214">
        <f>+M113/M115*100</f>
        <v>4.363004883975604</v>
      </c>
      <c r="N117" s="161"/>
      <c r="O117" s="160">
        <f>+O113/O115*100</f>
        <v>3.6470986192687347</v>
      </c>
    </row>
    <row r="118" spans="3:15" ht="11.25" customHeight="1">
      <c r="C118" s="14"/>
      <c r="D118" s="9"/>
      <c r="E118" s="9"/>
      <c r="F118" s="14"/>
      <c r="H118" s="145"/>
      <c r="I118" s="24"/>
      <c r="J118" s="146"/>
      <c r="K118" s="147"/>
      <c r="L118" s="124"/>
      <c r="M118" s="213"/>
      <c r="N118" s="30"/>
      <c r="O118" s="24"/>
    </row>
    <row r="119" spans="3:13" ht="14.25" customHeight="1">
      <c r="C119" s="43" t="s">
        <v>164</v>
      </c>
      <c r="D119" s="123" t="s">
        <v>74</v>
      </c>
      <c r="E119" s="14"/>
      <c r="F119" s="14"/>
      <c r="H119" s="14"/>
      <c r="I119" s="146"/>
      <c r="J119" s="21"/>
      <c r="K119" s="14"/>
      <c r="L119" s="14"/>
      <c r="M119" s="209"/>
    </row>
    <row r="120" spans="3:13" ht="14.25" customHeight="1">
      <c r="C120" s="14"/>
      <c r="D120" s="3"/>
      <c r="E120" s="14"/>
      <c r="F120" s="14"/>
      <c r="H120" s="14"/>
      <c r="I120" s="146"/>
      <c r="J120" s="21"/>
      <c r="K120" s="14"/>
      <c r="L120" s="14"/>
      <c r="M120" s="209"/>
    </row>
    <row r="121" spans="3:15" s="36" customFormat="1" ht="27.75" customHeight="1" thickBot="1">
      <c r="C121" s="45"/>
      <c r="D121" s="9" t="s">
        <v>26</v>
      </c>
      <c r="E121" s="45"/>
      <c r="F121" s="45"/>
      <c r="H121" s="145"/>
      <c r="I121" s="180"/>
      <c r="J121" s="89"/>
      <c r="K121" s="6" t="s">
        <v>3</v>
      </c>
      <c r="L121" s="163"/>
      <c r="M121" s="210">
        <f>M113</f>
        <v>21833</v>
      </c>
      <c r="N121" s="89"/>
      <c r="O121" s="125">
        <f>O113</f>
        <v>17790</v>
      </c>
    </row>
    <row r="122" spans="3:15" ht="14.25" customHeight="1">
      <c r="C122" s="14"/>
      <c r="E122" s="14"/>
      <c r="F122" s="14"/>
      <c r="H122" s="146"/>
      <c r="I122" s="181"/>
      <c r="J122" s="29"/>
      <c r="K122" s="43"/>
      <c r="L122" s="165"/>
      <c r="M122" s="211"/>
      <c r="N122" s="29"/>
      <c r="O122" s="164"/>
    </row>
    <row r="123" spans="3:15" ht="30.75" customHeight="1">
      <c r="C123" s="14"/>
      <c r="D123" s="279" t="s">
        <v>65</v>
      </c>
      <c r="E123" s="279"/>
      <c r="F123" s="14"/>
      <c r="H123" s="145"/>
      <c r="I123" s="24"/>
      <c r="J123" s="30"/>
      <c r="K123" s="126" t="s">
        <v>27</v>
      </c>
      <c r="L123" s="166"/>
      <c r="M123" s="213">
        <f>M115</f>
        <v>500412</v>
      </c>
      <c r="N123" s="30"/>
      <c r="O123" s="24">
        <f>O115</f>
        <v>487785</v>
      </c>
    </row>
    <row r="124" spans="3:15" ht="17.25" customHeight="1">
      <c r="C124" s="14"/>
      <c r="D124" s="279" t="s">
        <v>217</v>
      </c>
      <c r="E124" s="279"/>
      <c r="F124" s="286"/>
      <c r="G124" s="286"/>
      <c r="H124" s="145"/>
      <c r="I124" s="24"/>
      <c r="J124" s="30"/>
      <c r="K124" s="126" t="s">
        <v>27</v>
      </c>
      <c r="L124" s="166"/>
      <c r="M124" s="213">
        <f>38209-11982-552</f>
        <v>25675</v>
      </c>
      <c r="N124" s="30"/>
      <c r="O124" s="24">
        <v>38854</v>
      </c>
    </row>
    <row r="125" spans="3:17" ht="29.25" customHeight="1" thickBot="1">
      <c r="C125" s="14"/>
      <c r="D125" s="279" t="s">
        <v>218</v>
      </c>
      <c r="E125" s="279"/>
      <c r="F125" s="14"/>
      <c r="H125" s="145"/>
      <c r="I125" s="24"/>
      <c r="J125" s="30"/>
      <c r="K125" s="126" t="s">
        <v>27</v>
      </c>
      <c r="L125" s="166"/>
      <c r="M125" s="215">
        <f>SUM(M123:M124)</f>
        <v>526087</v>
      </c>
      <c r="N125" s="30"/>
      <c r="O125" s="196">
        <f>SUM(O123:O124)</f>
        <v>526639</v>
      </c>
      <c r="Q125" s="25"/>
    </row>
    <row r="126" spans="3:15" ht="15" customHeight="1" thickTop="1">
      <c r="C126" s="14"/>
      <c r="D126" s="9"/>
      <c r="E126" s="9"/>
      <c r="F126" s="14"/>
      <c r="H126" s="145"/>
      <c r="I126" s="24"/>
      <c r="J126" s="30"/>
      <c r="K126" s="126"/>
      <c r="L126" s="124"/>
      <c r="M126" s="213"/>
      <c r="N126" s="30"/>
      <c r="O126" s="24"/>
    </row>
    <row r="127" spans="3:15" s="36" customFormat="1" ht="19.5" customHeight="1" thickBot="1">
      <c r="C127" s="45"/>
      <c r="D127" s="36" t="s">
        <v>74</v>
      </c>
      <c r="E127" s="45"/>
      <c r="F127" s="45"/>
      <c r="H127" s="148"/>
      <c r="I127" s="182"/>
      <c r="J127" s="161"/>
      <c r="K127" s="127" t="s">
        <v>29</v>
      </c>
      <c r="L127" s="162"/>
      <c r="M127" s="216">
        <f>+M121/M125*100</f>
        <v>4.1500740371839635</v>
      </c>
      <c r="N127" s="161"/>
      <c r="O127" s="197">
        <f>+O121/O125*100</f>
        <v>3.378025554506977</v>
      </c>
    </row>
    <row r="128" spans="3:15" s="36" customFormat="1" ht="19.5" customHeight="1">
      <c r="C128" s="45"/>
      <c r="E128" s="45"/>
      <c r="F128" s="45"/>
      <c r="H128" s="148"/>
      <c r="I128" s="182"/>
      <c r="J128" s="161"/>
      <c r="K128" s="127"/>
      <c r="L128" s="162"/>
      <c r="M128" s="217"/>
      <c r="N128" s="161"/>
      <c r="O128" s="182"/>
    </row>
    <row r="129" spans="3:15" s="36" customFormat="1" ht="19.5" customHeight="1">
      <c r="C129" s="45"/>
      <c r="E129" s="45"/>
      <c r="F129" s="45"/>
      <c r="H129" s="148"/>
      <c r="I129" s="182"/>
      <c r="J129" s="161"/>
      <c r="K129" s="127"/>
      <c r="L129" s="162"/>
      <c r="M129" s="182"/>
      <c r="N129" s="161"/>
      <c r="O129" s="182"/>
    </row>
    <row r="130" spans="4:15" ht="14.25" customHeight="1">
      <c r="D130" s="4"/>
      <c r="E130" s="4"/>
      <c r="F130" s="4"/>
      <c r="G130" s="4"/>
      <c r="H130" s="4"/>
      <c r="I130" s="4"/>
      <c r="J130" s="4"/>
      <c r="K130" s="4"/>
      <c r="L130" s="4"/>
      <c r="M130" s="4"/>
      <c r="N130" s="4"/>
      <c r="O130" s="4"/>
    </row>
    <row r="131" spans="1:15" ht="14.25" customHeight="1">
      <c r="A131" s="3">
        <v>30</v>
      </c>
      <c r="C131" s="3" t="s">
        <v>59</v>
      </c>
      <c r="D131" s="4"/>
      <c r="E131" s="4"/>
      <c r="F131" s="4"/>
      <c r="G131" s="4"/>
      <c r="H131" s="4"/>
      <c r="I131" s="4"/>
      <c r="J131" s="4"/>
      <c r="K131" s="4"/>
      <c r="L131" s="4"/>
      <c r="M131" s="4"/>
      <c r="N131" s="4"/>
      <c r="O131" s="4"/>
    </row>
    <row r="132" spans="4:15" ht="14.25" customHeight="1">
      <c r="D132" s="4"/>
      <c r="E132" s="4"/>
      <c r="F132" s="4"/>
      <c r="G132" s="4"/>
      <c r="H132" s="4"/>
      <c r="I132" s="4"/>
      <c r="J132" s="4"/>
      <c r="K132" s="4"/>
      <c r="L132" s="4"/>
      <c r="M132" s="4"/>
      <c r="N132" s="4"/>
      <c r="O132" s="4"/>
    </row>
    <row r="133" spans="3:15" ht="30" customHeight="1">
      <c r="C133" s="268" t="s">
        <v>249</v>
      </c>
      <c r="D133" s="268"/>
      <c r="E133" s="268"/>
      <c r="F133" s="268"/>
      <c r="G133" s="268"/>
      <c r="H133" s="268"/>
      <c r="I133" s="268"/>
      <c r="J133" s="268"/>
      <c r="K133" s="268"/>
      <c r="L133" s="268"/>
      <c r="M133" s="268"/>
      <c r="N133" s="268"/>
      <c r="O133" s="268"/>
    </row>
    <row r="134" spans="7:17" ht="14.25" customHeight="1">
      <c r="G134" s="46"/>
      <c r="H134" s="21"/>
      <c r="I134" s="22"/>
      <c r="J134" s="21"/>
      <c r="K134" s="29"/>
      <c r="L134" s="21"/>
      <c r="M134" s="22"/>
      <c r="N134" s="29"/>
      <c r="O134" s="29"/>
      <c r="P134" s="21"/>
      <c r="Q134" s="29"/>
    </row>
    <row r="136" ht="14.25" customHeight="1">
      <c r="M136" s="47" t="s">
        <v>8</v>
      </c>
    </row>
    <row r="137" ht="14.25" customHeight="1">
      <c r="M137" s="47" t="s">
        <v>49</v>
      </c>
    </row>
    <row r="138" spans="1:13" ht="14.25" customHeight="1">
      <c r="A138" s="3"/>
      <c r="B138" s="3"/>
      <c r="M138" s="3" t="s">
        <v>50</v>
      </c>
    </row>
    <row r="139" spans="3:13" ht="14.25" customHeight="1">
      <c r="C139" s="3"/>
      <c r="M139" s="3" t="s">
        <v>19</v>
      </c>
    </row>
    <row r="140" spans="1:13" ht="14.25" customHeight="1">
      <c r="A140" s="3" t="s">
        <v>20</v>
      </c>
      <c r="C140" s="3"/>
      <c r="M140" s="3"/>
    </row>
    <row r="141" ht="14.25" customHeight="1">
      <c r="A141" s="20" t="s">
        <v>250</v>
      </c>
    </row>
  </sheetData>
  <sheetProtection/>
  <mergeCells count="51">
    <mergeCell ref="C65:O65"/>
    <mergeCell ref="C30:O30"/>
    <mergeCell ref="D125:E125"/>
    <mergeCell ref="D124:G124"/>
    <mergeCell ref="C75:O75"/>
    <mergeCell ref="C59:O59"/>
    <mergeCell ref="I34:K34"/>
    <mergeCell ref="M34:O34"/>
    <mergeCell ref="C13:O13"/>
    <mergeCell ref="D123:E123"/>
    <mergeCell ref="V65:AI65"/>
    <mergeCell ref="D66:O66"/>
    <mergeCell ref="C95:O95"/>
    <mergeCell ref="C71:O71"/>
    <mergeCell ref="C44:O44"/>
    <mergeCell ref="C41:E41"/>
    <mergeCell ref="R63:AG63"/>
    <mergeCell ref="C63:O63"/>
    <mergeCell ref="Q41:U41"/>
    <mergeCell ref="Q95:AD95"/>
    <mergeCell ref="AC34:AF34"/>
    <mergeCell ref="C133:O133"/>
    <mergeCell ref="C103:O103"/>
    <mergeCell ref="D115:E115"/>
    <mergeCell ref="I107:K107"/>
    <mergeCell ref="M107:O107"/>
    <mergeCell ref="M106:O106"/>
    <mergeCell ref="C99:O99"/>
    <mergeCell ref="Q99:AF99"/>
    <mergeCell ref="V73:AI73"/>
    <mergeCell ref="C67:O67"/>
    <mergeCell ref="R69:AI69"/>
    <mergeCell ref="M16:O16"/>
    <mergeCell ref="C22:O22"/>
    <mergeCell ref="C24:O24"/>
    <mergeCell ref="C28:O28"/>
    <mergeCell ref="C26:O26"/>
    <mergeCell ref="V61:AI61"/>
    <mergeCell ref="Q12:W12"/>
    <mergeCell ref="A1:O2"/>
    <mergeCell ref="Q11:AF11"/>
    <mergeCell ref="C7:O7"/>
    <mergeCell ref="C11:O11"/>
    <mergeCell ref="R7:AD7"/>
    <mergeCell ref="C9:O9"/>
    <mergeCell ref="Y34:AA34"/>
    <mergeCell ref="R22:X22"/>
    <mergeCell ref="Q39:U39"/>
    <mergeCell ref="Q40:U40"/>
    <mergeCell ref="C40:D40"/>
    <mergeCell ref="C39:D39"/>
  </mergeCells>
  <printOptions horizontalCentered="1"/>
  <pageMargins left="0.18" right="0.14" top="0.31" bottom="0.23" header="0.19" footer="0.16"/>
  <pageSetup fitToHeight="4" horizontalDpi="600" verticalDpi="600" orientation="portrait" paperSize="9" scale="79" r:id="rId2"/>
  <headerFooter alignWithMargins="0">
    <oddHeader>&amp;C( &amp;P+9 )
</oddHeader>
  </headerFooter>
  <rowBreaks count="2" manualBreakCount="2">
    <brk id="59" max="14" man="1"/>
    <brk id="103"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 </cp:lastModifiedBy>
  <cp:lastPrinted>2011-04-21T07:13:36Z</cp:lastPrinted>
  <dcterms:created xsi:type="dcterms:W3CDTF">1999-02-13T02:20:00Z</dcterms:created>
  <dcterms:modified xsi:type="dcterms:W3CDTF">2011-04-21T09:33:49Z</dcterms:modified>
  <cp:category/>
  <cp:version/>
  <cp:contentType/>
  <cp:contentStatus/>
</cp:coreProperties>
</file>