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30" windowWidth="7530" windowHeight="9120" firstSheet="4" activeTab="4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/>
  <calcPr fullCalcOnLoad="1"/>
</workbook>
</file>

<file path=xl/comments6.xml><?xml version="1.0" encoding="utf-8"?>
<comments xmlns="http://schemas.openxmlformats.org/spreadsheetml/2006/main">
  <authors>
    <author>SM Summit</author>
    <author>Finance03</author>
  </authors>
  <commentList>
    <comment ref="E59" authorId="0">
      <text>
        <r>
          <rPr>
            <b/>
            <sz val="8"/>
            <rFont val="Tahoma"/>
            <family val="0"/>
          </rPr>
          <t xml:space="preserve">
(Shareholder's Fund - Goodwill) / Total Share
</t>
        </r>
      </text>
    </comment>
    <comment ref="G59" authorId="0">
      <text>
        <r>
          <rPr>
            <b/>
            <sz val="8"/>
            <rFont val="Tahoma"/>
            <family val="0"/>
          </rPr>
          <t xml:space="preserve">
(Shareholder's Fund - Goodwill) / Total Share
</t>
        </r>
      </text>
    </comment>
    <comment ref="E25" authorId="1">
      <text>
        <r>
          <rPr>
            <b/>
            <sz val="8"/>
            <rFont val="Tahoma"/>
            <family val="0"/>
          </rPr>
          <t>Finance03:</t>
        </r>
        <r>
          <rPr>
            <sz val="8"/>
            <rFont val="Tahoma"/>
            <family val="0"/>
          </rPr>
          <t xml:space="preserve">
tax recoverable - taxation</t>
        </r>
      </text>
    </comment>
  </commentList>
</comments>
</file>

<file path=xl/comments8.xml><?xml version="1.0" encoding="utf-8"?>
<comments xmlns="http://schemas.openxmlformats.org/spreadsheetml/2006/main">
  <authors>
    <author>Summit CD</author>
  </authors>
  <commentList>
    <comment ref="A76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</commentList>
</comments>
</file>

<file path=xl/sharedStrings.xml><?xml version="1.0" encoding="utf-8"?>
<sst xmlns="http://schemas.openxmlformats.org/spreadsheetml/2006/main" count="173" uniqueCount="143">
  <si>
    <t>Taxation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</si>
  <si>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</si>
  <si>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</si>
  <si>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</si>
  <si>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</si>
  <si>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</si>
  <si>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</si>
  <si>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</si>
  <si>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</si>
  <si>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</si>
  <si>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</si>
  <si>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</si>
  <si>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</si>
  <si>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</si>
  <si>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</si>
  <si>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</si>
  <si>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</si>
  <si>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</si>
  <si>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</si>
  <si>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</si>
  <si>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</si>
  <si>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</si>
  <si>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</si>
  <si>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</si>
  <si>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</si>
  <si>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</si>
  <si>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</si>
  <si>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</si>
  <si>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</si>
  <si>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</si>
  <si>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</si>
  <si>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</si>
  <si>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</si>
  <si>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</si>
  <si>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</si>
  <si>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</si>
  <si>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Earnings / (Loss) per share (sen)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</si>
  <si>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</si>
  <si>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</si>
  <si>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</si>
  <si>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</si>
  <si>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</si>
  <si>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</si>
  <si>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</si>
  <si>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>Profit / (loss) from operations</t>
  </si>
  <si>
    <t>Profit / (loss) before tax</t>
  </si>
  <si>
    <t>Page 1 of 11</t>
  </si>
  <si>
    <t>Page 2 of 11</t>
  </si>
  <si>
    <t>Individual Quarter</t>
  </si>
  <si>
    <t>Cumulative Quarter</t>
  </si>
  <si>
    <t>Profit / (loss) after tax</t>
  </si>
  <si>
    <t>Net profit / (loss) for the period</t>
  </si>
  <si>
    <t>Condensed Consolidated Statements of Changes in Equity</t>
  </si>
  <si>
    <t>Share</t>
  </si>
  <si>
    <t>Revaluation</t>
  </si>
  <si>
    <t>Premium</t>
  </si>
  <si>
    <t>Reserve</t>
  </si>
  <si>
    <t>Retained Profits</t>
  </si>
  <si>
    <t>Total</t>
  </si>
  <si>
    <t>Prior year adjustment</t>
  </si>
  <si>
    <t>Audit Adjustment taken in the year</t>
  </si>
  <si>
    <t>(The Condensed Consolidated Statements of Changes in Equity should be read in conjunction</t>
  </si>
  <si>
    <t xml:space="preserve">6 month ended </t>
  </si>
  <si>
    <t>Net Profit after tax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</si>
  <si>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</si>
  <si>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</si>
  <si>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</si>
  <si>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</si>
  <si>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</si>
  <si>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</si>
  <si>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</si>
  <si>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</si>
  <si>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</si>
  <si>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</si>
  <si>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</si>
  <si>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</si>
  <si>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Cash generated from operations</t>
  </si>
  <si>
    <t>Interest paid</t>
  </si>
  <si>
    <t>Income tax paid</t>
  </si>
  <si>
    <t>Net cash flows from operating activities</t>
  </si>
  <si>
    <t>Investing Activities</t>
  </si>
  <si>
    <t xml:space="preserve">   Purchase of fixed assets</t>
  </si>
  <si>
    <t xml:space="preserve">   Proceeds from sale of property,</t>
  </si>
  <si>
    <t xml:space="preserve">      plant and equipment</t>
  </si>
  <si>
    <t xml:space="preserve">   Acquisition of shares in a company</t>
  </si>
  <si>
    <t xml:space="preserve">   Interest received</t>
  </si>
  <si>
    <t>Net cash used in investing activities</t>
  </si>
  <si>
    <t>Financing Activities</t>
  </si>
  <si>
    <t xml:space="preserve">   Receipt of bank borrowing</t>
  </si>
  <si>
    <t xml:space="preserve">   Repayment of term loans</t>
  </si>
  <si>
    <t xml:space="preserve">   Repayment of hire purchase creditors</t>
  </si>
  <si>
    <t xml:space="preserve">   Advances to subsidiary / (repayment to holding co)</t>
  </si>
  <si>
    <t>Net cash used in financing activities</t>
  </si>
  <si>
    <t>Net change in Cash &amp; Cash Equivalents</t>
  </si>
  <si>
    <t>Cash &amp; Cash Equivalents at beginning of year</t>
  </si>
  <si>
    <t>Cash &amp; Cash Equivalents at end of year</t>
  </si>
  <si>
    <t>(The Condensed Consolidated Cash Flow Statements should be read in conjunction with the</t>
  </si>
  <si>
    <t>Page 4 of 11</t>
  </si>
  <si>
    <t>30th September 2003</t>
  </si>
  <si>
    <t>30th September 2004</t>
  </si>
  <si>
    <t xml:space="preserve">   Basic </t>
  </si>
  <si>
    <t>As at</t>
  </si>
  <si>
    <t xml:space="preserve">For the 2nd quarter ended </t>
  </si>
  <si>
    <t>Tax Recoverable</t>
  </si>
  <si>
    <r>
      <t xml:space="preserve">At 1st April 2004 - </t>
    </r>
    <r>
      <rPr>
        <b/>
        <sz val="10"/>
        <rFont val="Times New Roman"/>
        <family val="1"/>
      </rPr>
      <t>Audited figure</t>
    </r>
  </si>
  <si>
    <r>
      <t>At 1st April 2003 -</t>
    </r>
    <r>
      <rPr>
        <b/>
        <sz val="10"/>
        <rFont val="Times New Roman"/>
        <family val="1"/>
      </rPr>
      <t xml:space="preserve"> Audited figure</t>
    </r>
  </si>
  <si>
    <t xml:space="preserve">   Allowance for obsolete inventories</t>
  </si>
  <si>
    <t xml:space="preserve">   Allowance for diminution in value of Investment</t>
  </si>
  <si>
    <t xml:space="preserve">   Unrealised exchange gain</t>
  </si>
  <si>
    <t xml:space="preserve">   Allowance for doubtful debts</t>
  </si>
  <si>
    <t xml:space="preserve">   Gain/loss in disposal of fixed assets</t>
  </si>
  <si>
    <t xml:space="preserve">   Prior Year Adjustment</t>
  </si>
  <si>
    <t>(RM'000)</t>
  </si>
  <si>
    <t>30/09/2004</t>
  </si>
  <si>
    <t>30/09/2003</t>
  </si>
  <si>
    <t>Condensed Consolidated Income Statement (Unaudited)</t>
  </si>
  <si>
    <t xml:space="preserve">Other operating income </t>
  </si>
  <si>
    <t>Financial Report for the year ended 31st March 2004)</t>
  </si>
  <si>
    <t>Condensed Consolidated Balance Sheets (Unaudited)</t>
  </si>
  <si>
    <t>As At</t>
  </si>
  <si>
    <t xml:space="preserve">As At </t>
  </si>
  <si>
    <t>Net Loss for the period</t>
  </si>
  <si>
    <t>Net loss for the period</t>
  </si>
  <si>
    <t xml:space="preserve">For the Period ended </t>
  </si>
  <si>
    <t>Condensed Consolidated Statements of Changes in Equity (Unaudited)</t>
  </si>
  <si>
    <t>Current Year To Date</t>
  </si>
  <si>
    <t>Preceding Year To Date</t>
  </si>
  <si>
    <t>(RM)</t>
  </si>
  <si>
    <t>(RM '000)</t>
  </si>
  <si>
    <t>Preceding Year</t>
  </si>
  <si>
    <t>Corresponding</t>
  </si>
  <si>
    <t>Condensed Consolidated Cash Flow Statements (Unaudited)</t>
  </si>
  <si>
    <t>-</t>
  </si>
  <si>
    <t>Current Year</t>
  </si>
  <si>
    <t>To Date</t>
  </si>
  <si>
    <t>Quarter</t>
  </si>
  <si>
    <t xml:space="preserve">Ended </t>
  </si>
  <si>
    <t xml:space="preserve">Quarter Ended </t>
  </si>
  <si>
    <t>Ended</t>
  </si>
  <si>
    <t>Period ended</t>
  </si>
  <si>
    <t>Annual Audited Financial Report for the year ended 31st March 2004)</t>
  </si>
  <si>
    <t>(The Condensed Consolidated Balance Sheets should be read in conjunction with the Annual Audited</t>
  </si>
  <si>
    <t>with the Annual Audited Financial Report for the year ended 31st March 2004)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</si>
</sst>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</numFmts>
  <fonts count="1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1" fillId="0" borderId="5" xfId="0" applyNumberFormat="1" applyFont="1" applyBorder="1" applyAlignment="1">
      <alignment horizontal="right"/>
    </xf>
    <xf numFmtId="38" fontId="1" fillId="0" borderId="6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horizontal="right"/>
    </xf>
    <xf numFmtId="38" fontId="1" fillId="0" borderId="5" xfId="0" applyNumberFormat="1" applyFont="1" applyFill="1" applyBorder="1" applyAlignment="1">
      <alignment horizontal="right"/>
    </xf>
    <xf numFmtId="41" fontId="12" fillId="0" borderId="0" xfId="16" applyNumberFormat="1" applyFont="1" applyAlignment="1">
      <alignment horizontal="right"/>
    </xf>
    <xf numFmtId="38" fontId="12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15" fontId="1" fillId="0" borderId="0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7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2" fillId="0" borderId="0" xfId="16" applyNumberFormat="1" applyFont="1" applyAlignment="1">
      <alignment horizontal="right"/>
    </xf>
    <xf numFmtId="201" fontId="1" fillId="0" borderId="5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/>
    </xf>
    <xf numFmtId="201" fontId="1" fillId="0" borderId="6" xfId="0" applyNumberFormat="1" applyFont="1" applyBorder="1" applyAlignment="1">
      <alignment horizontal="right"/>
    </xf>
    <xf numFmtId="201" fontId="1" fillId="0" borderId="4" xfId="0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/>
    </xf>
    <xf numFmtId="180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9" fontId="5" fillId="0" borderId="0" xfId="15" applyNumberFormat="1" applyFont="1" applyFill="1" applyAlignment="1">
      <alignment horizontal="right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62</xdr:row>
      <xdr:rowOff>0</xdr:rowOff>
    </xdr:from>
    <xdr:to>
      <xdr:col>0</xdr:col>
      <xdr:colOff>152400</xdr:colOff>
      <xdr:row>62</xdr:row>
      <xdr:rowOff>0</xdr:rowOff>
    </xdr:to>
    <xdr:sp>
      <xdr:nvSpPr>
        <xdr:cNvPr id="1" name="Line 257"/>
        <xdr:cNvSpPr>
          <a:spLocks/>
        </xdr:cNvSpPr>
      </xdr:nvSpPr>
      <xdr:spPr>
        <a:xfrm>
          <a:off x="333375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4">
      <selection activeCell="M31" sqref="M31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9.421875" style="1" customWidth="1"/>
    <col min="4" max="4" width="10.7109375" style="19" customWidth="1"/>
    <col min="5" max="5" width="4.421875" style="8" customWidth="1"/>
    <col min="6" max="6" width="10.7109375" style="19" customWidth="1"/>
    <col min="7" max="7" width="9.8515625" style="8" customWidth="1"/>
    <col min="8" max="8" width="10.7109375" style="19" customWidth="1"/>
    <col min="9" max="9" width="4.140625" style="19" customWidth="1"/>
    <col min="10" max="10" width="10.7109375" style="19" customWidth="1"/>
    <col min="11" max="16384" width="9.140625" style="1" customWidth="1"/>
  </cols>
  <sheetData>
    <row r="1" spans="1:10" ht="16.5">
      <c r="A1" s="16" t="s">
        <v>41</v>
      </c>
      <c r="D1" s="18"/>
      <c r="F1" s="18"/>
      <c r="H1" s="18"/>
      <c r="I1" s="18"/>
      <c r="J1" s="18"/>
    </row>
    <row r="2" spans="1:10" ht="12.75">
      <c r="A2" s="5" t="s">
        <v>42</v>
      </c>
      <c r="D2" s="18"/>
      <c r="F2" s="18"/>
      <c r="H2" s="18"/>
      <c r="I2" s="18"/>
      <c r="J2" s="18"/>
    </row>
    <row r="3" spans="1:10" ht="12.75">
      <c r="A3" s="5"/>
      <c r="D3" s="18"/>
      <c r="F3" s="18"/>
      <c r="H3" s="18"/>
      <c r="I3" s="18"/>
      <c r="J3" s="18"/>
    </row>
    <row r="4" spans="1:10" ht="12.75">
      <c r="A4" s="5"/>
      <c r="D4" s="18"/>
      <c r="F4" s="18"/>
      <c r="H4" s="18"/>
      <c r="I4" s="18"/>
      <c r="J4" s="18"/>
    </row>
    <row r="5" ht="12.75">
      <c r="A5" s="3" t="s">
        <v>115</v>
      </c>
    </row>
    <row r="6" spans="1:3" ht="12.75">
      <c r="A6" s="3" t="s">
        <v>102</v>
      </c>
      <c r="C6" s="3" t="s">
        <v>99</v>
      </c>
    </row>
    <row r="8" spans="4:10" ht="15">
      <c r="D8" s="99" t="s">
        <v>48</v>
      </c>
      <c r="E8" s="99"/>
      <c r="F8" s="99"/>
      <c r="H8" s="99" t="s">
        <v>49</v>
      </c>
      <c r="I8" s="99"/>
      <c r="J8" s="99"/>
    </row>
    <row r="9" spans="3:10" ht="12.75">
      <c r="C9" s="9"/>
      <c r="D9" s="20" t="s">
        <v>133</v>
      </c>
      <c r="E9" s="9"/>
      <c r="F9" s="20" t="s">
        <v>129</v>
      </c>
      <c r="G9" s="9"/>
      <c r="H9" s="20" t="s">
        <v>133</v>
      </c>
      <c r="I9" s="20"/>
      <c r="J9" s="20" t="s">
        <v>129</v>
      </c>
    </row>
    <row r="10" spans="3:10" ht="12.75">
      <c r="C10" s="9"/>
      <c r="D10" s="20" t="s">
        <v>135</v>
      </c>
      <c r="E10" s="9"/>
      <c r="F10" s="20" t="s">
        <v>130</v>
      </c>
      <c r="G10" s="9"/>
      <c r="H10" s="20" t="s">
        <v>134</v>
      </c>
      <c r="I10" s="20"/>
      <c r="J10" s="20" t="s">
        <v>130</v>
      </c>
    </row>
    <row r="11" spans="3:10" ht="12.75">
      <c r="C11" s="9"/>
      <c r="D11" s="20" t="s">
        <v>136</v>
      </c>
      <c r="E11" s="9"/>
      <c r="F11" s="20" t="s">
        <v>137</v>
      </c>
      <c r="G11" s="9"/>
      <c r="H11" s="20" t="s">
        <v>138</v>
      </c>
      <c r="I11" s="20"/>
      <c r="J11" s="20" t="s">
        <v>139</v>
      </c>
    </row>
    <row r="12" spans="3:10" ht="12.75">
      <c r="C12" s="9"/>
      <c r="D12" s="27" t="s">
        <v>113</v>
      </c>
      <c r="E12" s="9"/>
      <c r="F12" s="27" t="s">
        <v>114</v>
      </c>
      <c r="G12" s="9"/>
      <c r="H12" s="27" t="str">
        <f>D12</f>
        <v>30/09/2004</v>
      </c>
      <c r="I12" s="20"/>
      <c r="J12" s="27" t="str">
        <f>F12</f>
        <v>30/09/2003</v>
      </c>
    </row>
    <row r="13" spans="4:10" ht="12.75">
      <c r="D13" s="21"/>
      <c r="F13" s="21"/>
      <c r="H13" s="21"/>
      <c r="J13" s="30"/>
    </row>
    <row r="14" spans="4:10" ht="12.75">
      <c r="D14" s="20" t="s">
        <v>128</v>
      </c>
      <c r="F14" s="20" t="s">
        <v>128</v>
      </c>
      <c r="H14" s="20" t="s">
        <v>128</v>
      </c>
      <c r="J14" s="20" t="s">
        <v>128</v>
      </c>
    </row>
    <row r="16" spans="1:14" ht="12.75">
      <c r="A16" s="10" t="s">
        <v>32</v>
      </c>
      <c r="B16" s="10"/>
      <c r="D16" s="22">
        <f>H16-10072</f>
        <v>9744</v>
      </c>
      <c r="E16" s="11"/>
      <c r="F16" s="22">
        <f>10486</f>
        <v>10486</v>
      </c>
      <c r="G16" s="11"/>
      <c r="H16" s="22">
        <v>19816</v>
      </c>
      <c r="I16" s="22"/>
      <c r="J16" s="22">
        <v>20001</v>
      </c>
      <c r="N16" s="98"/>
    </row>
    <row r="17" spans="1:14" ht="12.75">
      <c r="A17" s="10"/>
      <c r="B17" s="10"/>
      <c r="D17" s="22"/>
      <c r="E17" s="11"/>
      <c r="F17" s="22"/>
      <c r="G17" s="11"/>
      <c r="H17" s="22"/>
      <c r="I17" s="22"/>
      <c r="J17" s="22"/>
      <c r="N17" s="98"/>
    </row>
    <row r="18" spans="1:14" ht="12.75">
      <c r="A18" s="10" t="s">
        <v>33</v>
      </c>
      <c r="B18" s="10"/>
      <c r="D18" s="22">
        <f>H18+10352</f>
        <v>-10243</v>
      </c>
      <c r="E18" s="11"/>
      <c r="F18" s="22">
        <v>-10681</v>
      </c>
      <c r="G18" s="11"/>
      <c r="H18" s="22">
        <f>-1320-1749-17916+390</f>
        <v>-20595</v>
      </c>
      <c r="I18" s="22"/>
      <c r="J18" s="22">
        <v>-20114</v>
      </c>
      <c r="N18" s="98"/>
    </row>
    <row r="19" spans="1:14" ht="12.75">
      <c r="A19" s="10"/>
      <c r="B19" s="10"/>
      <c r="D19" s="22"/>
      <c r="E19" s="11"/>
      <c r="F19" s="22"/>
      <c r="G19" s="11"/>
      <c r="H19" s="22"/>
      <c r="I19" s="22"/>
      <c r="J19" s="22"/>
      <c r="N19" s="98"/>
    </row>
    <row r="20" spans="1:14" ht="12.75">
      <c r="A20" s="10" t="s">
        <v>116</v>
      </c>
      <c r="B20" s="10"/>
      <c r="D20" s="22">
        <f>H20+67</f>
        <v>98</v>
      </c>
      <c r="E20" s="11"/>
      <c r="F20" s="22">
        <f>148</f>
        <v>148</v>
      </c>
      <c r="G20" s="11"/>
      <c r="H20" s="22">
        <v>31</v>
      </c>
      <c r="I20" s="22"/>
      <c r="J20" s="22">
        <v>251</v>
      </c>
      <c r="N20" s="98"/>
    </row>
    <row r="21" spans="1:14" ht="12.75">
      <c r="A21" s="10"/>
      <c r="B21" s="10"/>
      <c r="D21" s="23"/>
      <c r="E21" s="12"/>
      <c r="F21" s="23"/>
      <c r="G21" s="12"/>
      <c r="H21" s="23"/>
      <c r="I21" s="23"/>
      <c r="J21" s="23"/>
      <c r="N21" s="98"/>
    </row>
    <row r="22" spans="1:14" ht="12.75">
      <c r="A22" s="10" t="s">
        <v>44</v>
      </c>
      <c r="B22" s="10"/>
      <c r="D22" s="22">
        <f>SUM(D16:D21)</f>
        <v>-401</v>
      </c>
      <c r="E22" s="22"/>
      <c r="F22" s="22">
        <f>SUM(F16:F21)</f>
        <v>-47</v>
      </c>
      <c r="G22" s="11"/>
      <c r="H22" s="22">
        <f>SUM(H16:H21)</f>
        <v>-748</v>
      </c>
      <c r="I22" s="22"/>
      <c r="J22" s="22">
        <f>SUM(J16:J21)</f>
        <v>138</v>
      </c>
      <c r="N22" s="98"/>
    </row>
    <row r="23" spans="1:14" ht="12.75">
      <c r="A23" s="10"/>
      <c r="B23" s="10"/>
      <c r="D23" s="22"/>
      <c r="E23" s="11"/>
      <c r="F23" s="22"/>
      <c r="G23" s="11"/>
      <c r="H23" s="22"/>
      <c r="I23" s="22"/>
      <c r="J23" s="22"/>
      <c r="N23" s="98"/>
    </row>
    <row r="24" spans="1:14" ht="12.75">
      <c r="A24" s="10" t="s">
        <v>34</v>
      </c>
      <c r="B24" s="10"/>
      <c r="D24" s="22">
        <f>H24+116</f>
        <v>-87</v>
      </c>
      <c r="E24" s="11"/>
      <c r="F24" s="22">
        <v>-155</v>
      </c>
      <c r="G24" s="11"/>
      <c r="H24" s="22">
        <v>-203</v>
      </c>
      <c r="I24" s="22"/>
      <c r="J24" s="22">
        <v>-296</v>
      </c>
      <c r="N24" s="98"/>
    </row>
    <row r="25" spans="1:14" ht="12.75">
      <c r="A25" s="10"/>
      <c r="B25" s="10"/>
      <c r="D25" s="23"/>
      <c r="E25" s="12"/>
      <c r="F25" s="23"/>
      <c r="G25" s="12"/>
      <c r="H25" s="23"/>
      <c r="I25" s="23"/>
      <c r="J25" s="23"/>
      <c r="N25" s="98"/>
    </row>
    <row r="26" spans="1:14" ht="12.75">
      <c r="A26" s="10" t="s">
        <v>45</v>
      </c>
      <c r="B26" s="10"/>
      <c r="D26" s="22">
        <f>SUM(D22:D25)</f>
        <v>-488</v>
      </c>
      <c r="E26" s="22"/>
      <c r="F26" s="22">
        <f>SUM(F22:F25)</f>
        <v>-202</v>
      </c>
      <c r="G26" s="11"/>
      <c r="H26" s="22">
        <f>SUM(H22:H25)</f>
        <v>-951</v>
      </c>
      <c r="I26" s="22"/>
      <c r="J26" s="22">
        <f>SUM(J22:J25)</f>
        <v>-158</v>
      </c>
      <c r="N26" s="98"/>
    </row>
    <row r="27" spans="1:14" ht="12.75">
      <c r="A27" s="10"/>
      <c r="B27" s="10"/>
      <c r="D27" s="22"/>
      <c r="E27" s="11"/>
      <c r="F27" s="22"/>
      <c r="G27" s="11"/>
      <c r="H27" s="22"/>
      <c r="I27" s="22"/>
      <c r="J27" s="22"/>
      <c r="N27" s="98"/>
    </row>
    <row r="28" spans="1:14" ht="12.75">
      <c r="A28" s="10" t="s">
        <v>0</v>
      </c>
      <c r="B28" s="10"/>
      <c r="D28" s="22">
        <f>H28+158</f>
        <v>-62</v>
      </c>
      <c r="E28" s="11"/>
      <c r="F28" s="22">
        <v>351</v>
      </c>
      <c r="G28" s="11"/>
      <c r="H28" s="22">
        <v>-220</v>
      </c>
      <c r="I28" s="22"/>
      <c r="J28" s="22">
        <v>123</v>
      </c>
      <c r="N28" s="98"/>
    </row>
    <row r="29" spans="1:14" ht="12.75">
      <c r="A29" s="10"/>
      <c r="B29" s="10"/>
      <c r="D29" s="23"/>
      <c r="E29" s="12"/>
      <c r="F29" s="23"/>
      <c r="G29" s="12"/>
      <c r="H29" s="23"/>
      <c r="I29" s="23"/>
      <c r="J29" s="23"/>
      <c r="N29" s="98"/>
    </row>
    <row r="30" spans="1:14" ht="12.75">
      <c r="A30" s="10" t="s">
        <v>50</v>
      </c>
      <c r="B30" s="10"/>
      <c r="D30" s="22">
        <f>SUM(D26:D29)</f>
        <v>-550</v>
      </c>
      <c r="E30" s="11"/>
      <c r="F30" s="22">
        <f>SUM(F26:F29)</f>
        <v>149</v>
      </c>
      <c r="G30" s="11"/>
      <c r="H30" s="22">
        <f>SUM(H26:H29)</f>
        <v>-1171</v>
      </c>
      <c r="I30" s="22"/>
      <c r="J30" s="22">
        <f>SUM(J26:J29)</f>
        <v>-35</v>
      </c>
      <c r="N30" s="98"/>
    </row>
    <row r="31" spans="1:14" ht="12.75">
      <c r="A31" s="10"/>
      <c r="B31" s="10"/>
      <c r="D31" s="22"/>
      <c r="E31" s="11"/>
      <c r="F31" s="22"/>
      <c r="G31" s="11"/>
      <c r="H31" s="22"/>
      <c r="I31" s="22"/>
      <c r="J31" s="22"/>
      <c r="N31" s="98"/>
    </row>
    <row r="32" spans="1:14" ht="12.75">
      <c r="A32" s="10" t="s">
        <v>35</v>
      </c>
      <c r="B32" s="10"/>
      <c r="D32" s="24">
        <v>0</v>
      </c>
      <c r="E32" s="13"/>
      <c r="F32" s="24">
        <v>0</v>
      </c>
      <c r="G32" s="13"/>
      <c r="H32" s="24">
        <v>0</v>
      </c>
      <c r="I32" s="24"/>
      <c r="J32" s="24">
        <v>0</v>
      </c>
      <c r="N32" s="98"/>
    </row>
    <row r="33" spans="1:14" ht="12.75">
      <c r="A33" s="10"/>
      <c r="B33" s="10"/>
      <c r="D33" s="24"/>
      <c r="E33" s="13"/>
      <c r="F33" s="24"/>
      <c r="G33" s="13"/>
      <c r="H33" s="24"/>
      <c r="I33" s="24"/>
      <c r="J33" s="24"/>
      <c r="N33" s="98"/>
    </row>
    <row r="34" spans="1:14" ht="13.5" thickBot="1">
      <c r="A34" s="10" t="s">
        <v>51</v>
      </c>
      <c r="B34" s="10"/>
      <c r="D34" s="25">
        <f>SUM(D30:D33)</f>
        <v>-550</v>
      </c>
      <c r="E34" s="14"/>
      <c r="F34" s="25">
        <f>SUM(F30:F33)</f>
        <v>149</v>
      </c>
      <c r="G34" s="14"/>
      <c r="H34" s="25">
        <f>SUM(H30:H33)</f>
        <v>-1171</v>
      </c>
      <c r="I34" s="25"/>
      <c r="J34" s="25">
        <f>SUM(J30:J33)</f>
        <v>-35</v>
      </c>
      <c r="N34" s="98"/>
    </row>
    <row r="35" spans="1:2" ht="13.5" thickTop="1">
      <c r="A35" s="10"/>
      <c r="B35" s="10"/>
    </row>
    <row r="36" spans="1:7" ht="12.75">
      <c r="A36" s="10"/>
      <c r="B36" s="10"/>
      <c r="D36" s="84"/>
      <c r="E36" s="19"/>
      <c r="G36" s="19"/>
    </row>
    <row r="37" spans="1:2" ht="12.75">
      <c r="A37" s="10" t="s">
        <v>36</v>
      </c>
      <c r="B37" s="10"/>
    </row>
    <row r="38" spans="1:10" ht="12.75" hidden="1">
      <c r="A38" s="10" t="s">
        <v>11</v>
      </c>
      <c r="B38" s="10"/>
      <c r="D38" s="56">
        <v>40000</v>
      </c>
      <c r="E38" s="57"/>
      <c r="F38" s="56">
        <v>40000</v>
      </c>
      <c r="G38" s="57"/>
      <c r="H38" s="56">
        <v>40000</v>
      </c>
      <c r="I38" s="57"/>
      <c r="J38" s="56">
        <v>40000</v>
      </c>
    </row>
    <row r="39" spans="1:10" ht="12.75">
      <c r="A39" s="1" t="s">
        <v>100</v>
      </c>
      <c r="D39" s="58">
        <f>(D34/D38)*100</f>
        <v>-1.375</v>
      </c>
      <c r="E39" s="9"/>
      <c r="F39" s="58">
        <f>(F34/F38)*100</f>
        <v>0.3725</v>
      </c>
      <c r="G39" s="9"/>
      <c r="H39" s="58">
        <f>(H34/H38)*100</f>
        <v>-2.9274999999999998</v>
      </c>
      <c r="I39" s="20"/>
      <c r="J39" s="58">
        <f>(J34/J38)*100</f>
        <v>-0.08750000000000001</v>
      </c>
    </row>
    <row r="40" spans="1:10" ht="12.75">
      <c r="A40" s="4"/>
      <c r="D40" s="20"/>
      <c r="E40" s="9"/>
      <c r="F40" s="20"/>
      <c r="G40" s="9"/>
      <c r="H40" s="20"/>
      <c r="I40" s="20"/>
      <c r="J40" s="20"/>
    </row>
    <row r="41" spans="1:10" ht="13.5" thickBot="1">
      <c r="A41" s="1" t="s">
        <v>40</v>
      </c>
      <c r="D41" s="26" t="s">
        <v>23</v>
      </c>
      <c r="E41" s="15"/>
      <c r="F41" s="26" t="s">
        <v>23</v>
      </c>
      <c r="G41" s="15"/>
      <c r="H41" s="26" t="s">
        <v>23</v>
      </c>
      <c r="I41" s="26"/>
      <c r="J41" s="26" t="s">
        <v>23</v>
      </c>
    </row>
    <row r="42" ht="13.5" thickTop="1"/>
    <row r="43" ht="12.75">
      <c r="A43" s="3"/>
    </row>
    <row r="44" ht="12.75">
      <c r="A44" s="17"/>
    </row>
    <row r="45" ht="12.75">
      <c r="A45" s="3"/>
    </row>
    <row r="46" ht="12.75">
      <c r="A46" s="3"/>
    </row>
    <row r="56" ht="12.75">
      <c r="A56" s="3" t="s">
        <v>43</v>
      </c>
    </row>
    <row r="57" ht="12.75">
      <c r="A57" s="3" t="s">
        <v>140</v>
      </c>
    </row>
    <row r="58" ht="12.75">
      <c r="J58" s="31" t="s">
        <v>46</v>
      </c>
    </row>
    <row r="60" ht="12.75">
      <c r="J60" s="28"/>
    </row>
  </sheetData>
  <mergeCells count="2">
    <mergeCell ref="D8:F8"/>
    <mergeCell ref="H8:J8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A26">
      <selection activeCell="E58" sqref="E58"/>
    </sheetView>
  </sheetViews>
  <sheetFormatPr defaultColWidth="9.140625" defaultRowHeight="12.75"/>
  <cols>
    <col min="1" max="1" width="5.00390625" style="0" customWidth="1"/>
    <col min="3" max="3" width="20.7109375" style="0" customWidth="1"/>
    <col min="4" max="4" width="8.8515625" style="0" customWidth="1"/>
    <col min="5" max="5" width="15.7109375" style="0" customWidth="1"/>
    <col min="6" max="6" width="6.7109375" style="0" customWidth="1"/>
    <col min="7" max="7" width="15.7109375" style="18" customWidth="1"/>
  </cols>
  <sheetData>
    <row r="1" ht="16.5">
      <c r="A1" s="16" t="s">
        <v>41</v>
      </c>
    </row>
    <row r="2" ht="12.75">
      <c r="A2" s="5" t="s">
        <v>42</v>
      </c>
    </row>
    <row r="3" ht="12.75">
      <c r="A3" s="5"/>
    </row>
    <row r="4" ht="12.75">
      <c r="A4" s="5"/>
    </row>
    <row r="5" ht="12.75">
      <c r="A5" s="6" t="s">
        <v>118</v>
      </c>
    </row>
    <row r="6" spans="1:2" ht="12.75">
      <c r="A6" s="6" t="s">
        <v>101</v>
      </c>
      <c r="B6" s="6" t="str">
        <f>PL!C6</f>
        <v>30th September 2004</v>
      </c>
    </row>
    <row r="7" ht="12.75">
      <c r="A7" s="7"/>
    </row>
    <row r="8" ht="12.75"/>
    <row r="9" spans="5:7" s="1" customFormat="1" ht="12.75">
      <c r="E9" s="89" t="s">
        <v>18</v>
      </c>
      <c r="F9" s="9"/>
      <c r="G9" s="30" t="s">
        <v>20</v>
      </c>
    </row>
    <row r="10" spans="5:7" s="1" customFormat="1" ht="12.75">
      <c r="E10" s="89" t="s">
        <v>19</v>
      </c>
      <c r="F10" s="9"/>
      <c r="G10" s="30" t="s">
        <v>21</v>
      </c>
    </row>
    <row r="11" spans="5:7" s="1" customFormat="1" ht="12.75">
      <c r="E11" s="90" t="str">
        <f>PL!D12</f>
        <v>30/09/2004</v>
      </c>
      <c r="F11" s="91"/>
      <c r="G11" s="92">
        <v>38077</v>
      </c>
    </row>
    <row r="12" spans="5:7" s="1" customFormat="1" ht="12.75">
      <c r="E12" s="89" t="s">
        <v>112</v>
      </c>
      <c r="F12" s="9"/>
      <c r="G12" s="30" t="s">
        <v>112</v>
      </c>
    </row>
    <row r="13" spans="5:7" s="1" customFormat="1" ht="12.75">
      <c r="E13" s="9"/>
      <c r="F13" s="9"/>
      <c r="G13" s="93" t="s">
        <v>24</v>
      </c>
    </row>
    <row r="14" spans="1:9" s="1" customFormat="1" ht="12.75">
      <c r="A14" s="1" t="s">
        <v>39</v>
      </c>
      <c r="E14" s="60">
        <v>33694</v>
      </c>
      <c r="F14" s="60"/>
      <c r="G14" s="60">
        <v>35258.173</v>
      </c>
      <c r="I14" s="65"/>
    </row>
    <row r="15" spans="5:9" s="1" customFormat="1" ht="5.25" customHeight="1">
      <c r="E15" s="60"/>
      <c r="F15" s="60"/>
      <c r="G15" s="60"/>
      <c r="I15" s="65"/>
    </row>
    <row r="16" spans="1:9" ht="12.75">
      <c r="A16" s="1" t="s">
        <v>30</v>
      </c>
      <c r="B16" s="1"/>
      <c r="C16" s="1"/>
      <c r="D16" s="1"/>
      <c r="E16" s="60">
        <v>841</v>
      </c>
      <c r="F16" s="60"/>
      <c r="G16" s="60">
        <v>878.88</v>
      </c>
      <c r="I16" s="65"/>
    </row>
    <row r="17" spans="5:9" s="1" customFormat="1" ht="6.75" customHeight="1">
      <c r="E17" s="60"/>
      <c r="F17" s="60"/>
      <c r="G17" s="60"/>
      <c r="I17" s="65"/>
    </row>
    <row r="18" spans="1:9" s="1" customFormat="1" ht="12.75">
      <c r="A18" s="1" t="s">
        <v>1</v>
      </c>
      <c r="E18" s="60">
        <v>16</v>
      </c>
      <c r="F18" s="60"/>
      <c r="G18" s="60">
        <v>16</v>
      </c>
      <c r="I18" s="65"/>
    </row>
    <row r="19" spans="5:9" s="1" customFormat="1" ht="6.75" customHeight="1">
      <c r="E19" s="60"/>
      <c r="F19" s="60"/>
      <c r="G19" s="60"/>
      <c r="I19" s="65"/>
    </row>
    <row r="20" spans="1:9" s="1" customFormat="1" ht="12.75">
      <c r="A20" s="1" t="s">
        <v>2</v>
      </c>
      <c r="E20" s="60"/>
      <c r="F20" s="60"/>
      <c r="G20" s="60"/>
      <c r="I20" s="65"/>
    </row>
    <row r="21" spans="2:9" s="1" customFormat="1" ht="12.75">
      <c r="B21" s="5" t="s">
        <v>3</v>
      </c>
      <c r="E21" s="60">
        <f>4515+390</f>
        <v>4905</v>
      </c>
      <c r="F21" s="60"/>
      <c r="G21" s="60">
        <v>2511.364</v>
      </c>
      <c r="H21" s="97"/>
      <c r="I21" s="65"/>
    </row>
    <row r="22" spans="2:9" s="1" customFormat="1" ht="12.75">
      <c r="B22" s="5" t="s">
        <v>4</v>
      </c>
      <c r="E22" s="60">
        <f>13105.4+564.9-2650</f>
        <v>11020.3</v>
      </c>
      <c r="F22" s="60"/>
      <c r="G22" s="60">
        <v>12983.45</v>
      </c>
      <c r="H22" s="97"/>
      <c r="I22" s="65"/>
    </row>
    <row r="23" spans="2:9" s="1" customFormat="1" ht="12.75">
      <c r="B23" s="5" t="s">
        <v>26</v>
      </c>
      <c r="E23" s="60">
        <f>1352</f>
        <v>1352</v>
      </c>
      <c r="F23" s="60"/>
      <c r="G23" s="60">
        <v>1501.757</v>
      </c>
      <c r="H23" s="97"/>
      <c r="I23" s="65"/>
    </row>
    <row r="24" spans="2:9" s="1" customFormat="1" ht="12.75">
      <c r="B24" s="5" t="s">
        <v>27</v>
      </c>
      <c r="E24" s="60">
        <v>11122.5</v>
      </c>
      <c r="F24" s="60"/>
      <c r="G24" s="60">
        <v>8628.028</v>
      </c>
      <c r="H24" s="97"/>
      <c r="I24" s="65"/>
    </row>
    <row r="25" spans="2:9" s="1" customFormat="1" ht="12.75">
      <c r="B25" s="5" t="s">
        <v>103</v>
      </c>
      <c r="E25" s="60">
        <f>3435-2983</f>
        <v>452</v>
      </c>
      <c r="F25" s="60"/>
      <c r="G25" s="60">
        <v>676.513</v>
      </c>
      <c r="H25" s="97"/>
      <c r="I25" s="65"/>
    </row>
    <row r="26" spans="2:9" s="1" customFormat="1" ht="12.75">
      <c r="B26" s="5" t="s">
        <v>25</v>
      </c>
      <c r="E26" s="60">
        <v>1125</v>
      </c>
      <c r="F26" s="60"/>
      <c r="G26" s="60">
        <v>1581.931</v>
      </c>
      <c r="H26" s="97"/>
      <c r="I26" s="65"/>
    </row>
    <row r="27" spans="2:9" s="1" customFormat="1" ht="12.75">
      <c r="B27" s="5"/>
      <c r="E27" s="61">
        <f>SUM(E21:E26)</f>
        <v>29976.8</v>
      </c>
      <c r="F27" s="60"/>
      <c r="G27" s="61">
        <f>SUM(G21:G26)</f>
        <v>27883.043</v>
      </c>
      <c r="H27" s="97"/>
      <c r="I27" s="65"/>
    </row>
    <row r="28" spans="5:9" s="1" customFormat="1" ht="6.75" customHeight="1">
      <c r="E28" s="60"/>
      <c r="F28" s="60"/>
      <c r="G28" s="60"/>
      <c r="H28" s="97"/>
      <c r="I28" s="65"/>
    </row>
    <row r="29" spans="1:9" s="1" customFormat="1" ht="12.75">
      <c r="A29" s="1" t="s">
        <v>5</v>
      </c>
      <c r="E29" s="60"/>
      <c r="F29" s="60"/>
      <c r="G29" s="60"/>
      <c r="H29" s="97"/>
      <c r="I29" s="65"/>
    </row>
    <row r="30" spans="2:8" s="1" customFormat="1" ht="12.75">
      <c r="B30" s="5" t="s">
        <v>7</v>
      </c>
      <c r="E30" s="60">
        <f>776+7111</f>
        <v>7887</v>
      </c>
      <c r="F30" s="60"/>
      <c r="G30" s="60">
        <v>5982.208</v>
      </c>
      <c r="H30" s="97"/>
    </row>
    <row r="31" spans="2:8" s="1" customFormat="1" ht="12.75">
      <c r="B31" s="5" t="s">
        <v>8</v>
      </c>
      <c r="E31" s="60">
        <v>1965</v>
      </c>
      <c r="F31" s="60"/>
      <c r="G31" s="60">
        <v>2533.922</v>
      </c>
      <c r="H31" s="97"/>
    </row>
    <row r="32" spans="2:9" s="1" customFormat="1" ht="12.75">
      <c r="B32" s="5" t="s">
        <v>6</v>
      </c>
      <c r="E32" s="60">
        <f>217+2338</f>
        <v>2555</v>
      </c>
      <c r="F32" s="60"/>
      <c r="G32" s="60">
        <f>32.69+1384</f>
        <v>1416.69</v>
      </c>
      <c r="H32" s="97"/>
      <c r="I32" s="97"/>
    </row>
    <row r="33" spans="2:9" s="1" customFormat="1" ht="12.75">
      <c r="B33" s="5" t="s">
        <v>9</v>
      </c>
      <c r="E33" s="60">
        <v>0</v>
      </c>
      <c r="F33" s="60"/>
      <c r="G33" s="60">
        <v>33.1</v>
      </c>
      <c r="H33" s="97"/>
      <c r="I33" s="97"/>
    </row>
    <row r="34" spans="2:8" s="1" customFormat="1" ht="12.75">
      <c r="B34" s="5" t="s">
        <v>28</v>
      </c>
      <c r="E34" s="60">
        <v>0</v>
      </c>
      <c r="F34" s="60"/>
      <c r="G34" s="60">
        <v>0</v>
      </c>
      <c r="H34" s="97"/>
    </row>
    <row r="35" spans="2:8" s="1" customFormat="1" ht="12.75">
      <c r="B35" s="5" t="s">
        <v>22</v>
      </c>
      <c r="E35" s="60">
        <v>537</v>
      </c>
      <c r="F35" s="60"/>
      <c r="G35" s="60">
        <v>1205.497</v>
      </c>
      <c r="H35" s="97"/>
    </row>
    <row r="36" spans="2:9" s="1" customFormat="1" ht="12.75">
      <c r="B36" s="5"/>
      <c r="E36" s="61">
        <f>SUM(E30:E35)</f>
        <v>12944</v>
      </c>
      <c r="F36" s="60"/>
      <c r="G36" s="61">
        <f>SUM(G30:G35)</f>
        <v>11171.417</v>
      </c>
      <c r="H36" s="97"/>
      <c r="I36" s="65"/>
    </row>
    <row r="37" spans="5:9" s="1" customFormat="1" ht="6.75" customHeight="1">
      <c r="E37" s="60"/>
      <c r="F37" s="60"/>
      <c r="G37" s="60"/>
      <c r="H37" s="97"/>
      <c r="I37" s="65"/>
    </row>
    <row r="38" spans="1:9" s="1" customFormat="1" ht="12.75">
      <c r="A38" s="1" t="s">
        <v>29</v>
      </c>
      <c r="E38" s="60">
        <f>+E27-E36</f>
        <v>17032.8</v>
      </c>
      <c r="F38" s="60"/>
      <c r="G38" s="60">
        <f>+G27-G36</f>
        <v>16711.626000000004</v>
      </c>
      <c r="I38" s="65"/>
    </row>
    <row r="39" spans="5:9" s="1" customFormat="1" ht="7.5" customHeight="1">
      <c r="E39" s="60"/>
      <c r="F39" s="60"/>
      <c r="G39" s="60"/>
      <c r="I39" s="65"/>
    </row>
    <row r="40" spans="5:9" s="1" customFormat="1" ht="13.5" thickBot="1">
      <c r="E40" s="62">
        <f>+E38+E16+E18+E14</f>
        <v>51583.8</v>
      </c>
      <c r="F40" s="60"/>
      <c r="G40" s="62">
        <f>+G38+G16+G18+G14</f>
        <v>52864.679000000004</v>
      </c>
      <c r="I40" s="65"/>
    </row>
    <row r="41" spans="5:9" s="1" customFormat="1" ht="6.75" customHeight="1" thickTop="1">
      <c r="E41" s="60"/>
      <c r="F41" s="60"/>
      <c r="G41" s="60"/>
      <c r="I41" s="65"/>
    </row>
    <row r="42" spans="1:9" s="1" customFormat="1" ht="12.75">
      <c r="A42" s="1" t="s">
        <v>11</v>
      </c>
      <c r="E42" s="60">
        <v>40000</v>
      </c>
      <c r="F42" s="60"/>
      <c r="G42" s="60">
        <v>40000</v>
      </c>
      <c r="I42" s="65"/>
    </row>
    <row r="43" spans="1:9" s="1" customFormat="1" ht="12.75">
      <c r="A43" s="1" t="s">
        <v>12</v>
      </c>
      <c r="E43" s="60"/>
      <c r="F43" s="60"/>
      <c r="G43" s="60"/>
      <c r="I43" s="65"/>
    </row>
    <row r="44" spans="2:9" s="1" customFormat="1" ht="12.75">
      <c r="B44" s="5" t="s">
        <v>13</v>
      </c>
      <c r="E44" s="60">
        <v>940</v>
      </c>
      <c r="F44" s="60"/>
      <c r="G44" s="60">
        <v>939.802</v>
      </c>
      <c r="I44" s="65"/>
    </row>
    <row r="45" spans="2:9" s="1" customFormat="1" ht="12.75">
      <c r="B45" s="5" t="s">
        <v>14</v>
      </c>
      <c r="E45" s="60">
        <v>718.32</v>
      </c>
      <c r="F45" s="60"/>
      <c r="G45" s="60">
        <v>718.321</v>
      </c>
      <c r="I45" s="65"/>
    </row>
    <row r="46" spans="2:9" s="1" customFormat="1" ht="12.75">
      <c r="B46" s="5" t="s">
        <v>15</v>
      </c>
      <c r="E46" s="60">
        <f>5573+390</f>
        <v>5963</v>
      </c>
      <c r="F46" s="60"/>
      <c r="G46" s="60">
        <v>7164.188</v>
      </c>
      <c r="I46" s="65"/>
    </row>
    <row r="47" spans="2:9" s="1" customFormat="1" ht="2.25" customHeight="1">
      <c r="B47" s="5"/>
      <c r="E47" s="63"/>
      <c r="F47" s="60"/>
      <c r="G47" s="63"/>
      <c r="I47" s="65"/>
    </row>
    <row r="48" spans="1:9" s="1" customFormat="1" ht="12.75">
      <c r="A48" s="1" t="s">
        <v>10</v>
      </c>
      <c r="B48" s="5"/>
      <c r="E48" s="60">
        <f>SUM(E42:E47)</f>
        <v>47621.32</v>
      </c>
      <c r="F48" s="60"/>
      <c r="G48" s="60">
        <f>SUM(G42:G47)</f>
        <v>48822.31100000001</v>
      </c>
      <c r="I48" s="65"/>
    </row>
    <row r="49" spans="5:9" s="1" customFormat="1" ht="6.75" customHeight="1">
      <c r="E49" s="60"/>
      <c r="F49" s="60"/>
      <c r="G49" s="60"/>
      <c r="I49" s="65"/>
    </row>
    <row r="50" spans="1:9" s="1" customFormat="1" ht="12.75">
      <c r="A50" s="1" t="s">
        <v>16</v>
      </c>
      <c r="E50" s="60">
        <v>0</v>
      </c>
      <c r="F50" s="60"/>
      <c r="G50" s="60">
        <v>0</v>
      </c>
      <c r="I50" s="65"/>
    </row>
    <row r="51" spans="5:9" s="1" customFormat="1" ht="6.75" customHeight="1">
      <c r="E51" s="60"/>
      <c r="F51" s="60"/>
      <c r="G51" s="60"/>
      <c r="I51" s="65"/>
    </row>
    <row r="52" spans="1:9" s="1" customFormat="1" ht="12.75">
      <c r="A52" s="1" t="s">
        <v>37</v>
      </c>
      <c r="E52" s="60"/>
      <c r="F52" s="60"/>
      <c r="G52" s="60"/>
      <c r="I52" s="65"/>
    </row>
    <row r="53" spans="2:9" s="1" customFormat="1" ht="12.75">
      <c r="B53" s="5" t="s">
        <v>38</v>
      </c>
      <c r="E53" s="60">
        <v>0</v>
      </c>
      <c r="F53" s="60"/>
      <c r="G53" s="60">
        <v>0</v>
      </c>
      <c r="I53" s="65"/>
    </row>
    <row r="54" spans="2:9" s="1" customFormat="1" ht="12.75">
      <c r="B54" s="5" t="s">
        <v>22</v>
      </c>
      <c r="E54" s="60">
        <v>945</v>
      </c>
      <c r="F54" s="60"/>
      <c r="G54" s="60">
        <v>1025.065</v>
      </c>
      <c r="I54" s="65"/>
    </row>
    <row r="55" spans="2:9" s="1" customFormat="1" ht="12.75">
      <c r="B55" s="5" t="s">
        <v>31</v>
      </c>
      <c r="E55" s="60">
        <v>3017.3</v>
      </c>
      <c r="F55" s="60"/>
      <c r="G55" s="60">
        <v>3017.3</v>
      </c>
      <c r="I55" s="65"/>
    </row>
    <row r="56" spans="5:9" s="1" customFormat="1" ht="2.25" customHeight="1">
      <c r="E56" s="60"/>
      <c r="F56" s="60"/>
      <c r="G56" s="60"/>
      <c r="I56" s="65"/>
    </row>
    <row r="57" spans="5:9" s="1" customFormat="1" ht="13.5" thickBot="1">
      <c r="E57" s="62">
        <f>SUM(E48:E56)</f>
        <v>51583.62</v>
      </c>
      <c r="F57" s="60"/>
      <c r="G57" s="62">
        <f>SUM(G48:G56)</f>
        <v>52864.676000000014</v>
      </c>
      <c r="I57" s="65"/>
    </row>
    <row r="58" spans="5:9" s="1" customFormat="1" ht="6.75" customHeight="1" thickTop="1">
      <c r="E58" s="60"/>
      <c r="F58" s="60"/>
      <c r="G58" s="60"/>
      <c r="I58" s="65"/>
    </row>
    <row r="59" spans="1:9" s="1" customFormat="1" ht="12.75">
      <c r="A59" s="1" t="s">
        <v>17</v>
      </c>
      <c r="E59" s="59">
        <f>(E48-E16)/E42*100</f>
        <v>116.9508</v>
      </c>
      <c r="F59" s="60"/>
      <c r="G59" s="59">
        <f>(G48-G16)/G42*100</f>
        <v>119.85857750000002</v>
      </c>
      <c r="I59" s="65"/>
    </row>
    <row r="60" spans="5:9" s="1" customFormat="1" ht="12.75">
      <c r="E60" s="60"/>
      <c r="F60" s="60"/>
      <c r="G60" s="64"/>
      <c r="I60" s="66"/>
    </row>
    <row r="61" spans="1:9" s="1" customFormat="1" ht="12.75">
      <c r="A61" s="3"/>
      <c r="E61" s="60"/>
      <c r="F61" s="60"/>
      <c r="G61" s="94"/>
      <c r="I61" s="34"/>
    </row>
    <row r="62" spans="1:7" s="1" customFormat="1" ht="12.75">
      <c r="A62" s="3"/>
      <c r="E62" s="60"/>
      <c r="F62" s="60"/>
      <c r="G62" s="94"/>
    </row>
    <row r="63" spans="5:7" s="1" customFormat="1" ht="12.75">
      <c r="E63" s="60"/>
      <c r="F63" s="60"/>
      <c r="G63" s="28"/>
    </row>
    <row r="64" spans="1:7" s="1" customFormat="1" ht="12.75">
      <c r="A64" s="3" t="s">
        <v>141</v>
      </c>
      <c r="E64" s="60"/>
      <c r="F64" s="60"/>
      <c r="G64" s="28"/>
    </row>
    <row r="65" spans="1:7" s="1" customFormat="1" ht="12.75">
      <c r="A65" s="3" t="s">
        <v>117</v>
      </c>
      <c r="G65" s="28"/>
    </row>
    <row r="66" spans="1:7" s="1" customFormat="1" ht="12.75">
      <c r="A66" s="2"/>
      <c r="B66" s="2"/>
      <c r="C66" s="2"/>
      <c r="D66" s="2"/>
      <c r="E66" s="2"/>
      <c r="F66" s="2"/>
      <c r="G66" s="20" t="s">
        <v>47</v>
      </c>
    </row>
    <row r="67" spans="1:7" s="1" customFormat="1" ht="12.75">
      <c r="A67" s="2"/>
      <c r="B67" s="2"/>
      <c r="C67" s="2"/>
      <c r="D67" s="2"/>
      <c r="E67" s="2"/>
      <c r="F67" s="2"/>
      <c r="G67" s="29"/>
    </row>
    <row r="68" spans="1:7" s="1" customFormat="1" ht="12.75">
      <c r="A68" s="2"/>
      <c r="B68" s="2"/>
      <c r="C68" s="2"/>
      <c r="D68" s="2"/>
      <c r="E68" s="2"/>
      <c r="F68" s="2"/>
      <c r="G68" s="29"/>
    </row>
    <row r="69" spans="1:7" s="1" customFormat="1" ht="12.75">
      <c r="A69" s="2"/>
      <c r="B69" s="2"/>
      <c r="C69" s="2"/>
      <c r="D69" s="2"/>
      <c r="E69" s="2"/>
      <c r="F69" s="2"/>
      <c r="G69" s="29"/>
    </row>
    <row r="70" s="1" customFormat="1" ht="12.75">
      <c r="G70" s="28"/>
    </row>
    <row r="71" s="1" customFormat="1" ht="12.75">
      <c r="G71" s="28"/>
    </row>
    <row r="72" s="1" customFormat="1" ht="12.75">
      <c r="G72" s="28"/>
    </row>
    <row r="73" s="1" customFormat="1" ht="12.75">
      <c r="G73" s="28"/>
    </row>
    <row r="74" s="1" customFormat="1" ht="12.75">
      <c r="G74" s="28"/>
    </row>
    <row r="75" s="1" customFormat="1" ht="12.75">
      <c r="G75" s="28"/>
    </row>
    <row r="76" s="1" customFormat="1" ht="12.75">
      <c r="G76" s="28"/>
    </row>
    <row r="77" s="1" customFormat="1" ht="12.75">
      <c r="G77" s="28"/>
    </row>
    <row r="78" s="1" customFormat="1" ht="12.75">
      <c r="G78" s="28"/>
    </row>
    <row r="79" s="1" customFormat="1" ht="12.75">
      <c r="G79" s="28"/>
    </row>
    <row r="80" s="1" customFormat="1" ht="12.75">
      <c r="G80" s="28"/>
    </row>
    <row r="81" s="1" customFormat="1" ht="12.75">
      <c r="G81" s="28"/>
    </row>
    <row r="82" s="1" customFormat="1" ht="12.75">
      <c r="G82" s="28"/>
    </row>
    <row r="83" s="1" customFormat="1" ht="12.75">
      <c r="G83" s="28"/>
    </row>
    <row r="84" s="1" customFormat="1" ht="12.75">
      <c r="G84" s="28"/>
    </row>
    <row r="85" s="1" customFormat="1" ht="12.75">
      <c r="G85" s="28"/>
    </row>
    <row r="86" s="1" customFormat="1" ht="12.75">
      <c r="G86" s="28"/>
    </row>
    <row r="87" s="1" customFormat="1" ht="12.75">
      <c r="G87" s="28"/>
    </row>
    <row r="88" s="1" customFormat="1" ht="12.75">
      <c r="G88" s="28"/>
    </row>
    <row r="89" s="1" customFormat="1" ht="12.75">
      <c r="G89" s="28"/>
    </row>
    <row r="90" s="1" customFormat="1" ht="12.75">
      <c r="G90" s="28"/>
    </row>
    <row r="91" s="1" customFormat="1" ht="12.75">
      <c r="G91" s="28"/>
    </row>
    <row r="92" s="1" customFormat="1" ht="12.75">
      <c r="G92" s="28"/>
    </row>
    <row r="93" s="1" customFormat="1" ht="12.75">
      <c r="G93" s="28"/>
    </row>
    <row r="94" s="1" customFormat="1" ht="12.75">
      <c r="G94" s="28"/>
    </row>
    <row r="95" s="1" customFormat="1" ht="12.75">
      <c r="G95" s="28"/>
    </row>
    <row r="96" s="1" customFormat="1" ht="12.75">
      <c r="G96" s="28"/>
    </row>
    <row r="97" s="1" customFormat="1" ht="12.75">
      <c r="G97" s="28"/>
    </row>
    <row r="98" s="1" customFormat="1" ht="12.75">
      <c r="G98" s="28"/>
    </row>
    <row r="99" s="1" customFormat="1" ht="12.75">
      <c r="G99" s="28"/>
    </row>
    <row r="100" s="1" customFormat="1" ht="12.75">
      <c r="G100" s="28"/>
    </row>
    <row r="101" s="1" customFormat="1" ht="12.75">
      <c r="G101" s="28"/>
    </row>
    <row r="102" s="1" customFormat="1" ht="12.75">
      <c r="G102" s="28"/>
    </row>
    <row r="103" s="1" customFormat="1" ht="12.75">
      <c r="G103" s="28"/>
    </row>
    <row r="104" s="1" customFormat="1" ht="12.75">
      <c r="G104" s="28"/>
    </row>
    <row r="105" s="1" customFormat="1" ht="12.75">
      <c r="G105" s="28"/>
    </row>
    <row r="106" s="1" customFormat="1" ht="12.75">
      <c r="G106" s="28"/>
    </row>
    <row r="107" s="1" customFormat="1" ht="12.75">
      <c r="G107" s="28"/>
    </row>
    <row r="108" s="1" customFormat="1" ht="12.75">
      <c r="G108" s="28"/>
    </row>
    <row r="109" s="1" customFormat="1" ht="12.75">
      <c r="G109" s="28"/>
    </row>
    <row r="110" s="1" customFormat="1" ht="12.75">
      <c r="G110" s="28"/>
    </row>
    <row r="111" s="1" customFormat="1" ht="12.75">
      <c r="G111" s="28"/>
    </row>
    <row r="112" s="1" customFormat="1" ht="12.75">
      <c r="G112" s="28"/>
    </row>
    <row r="113" s="1" customFormat="1" ht="12.75">
      <c r="G113" s="28"/>
    </row>
    <row r="114" s="1" customFormat="1" ht="12.75">
      <c r="G114" s="28"/>
    </row>
    <row r="115" s="1" customFormat="1" ht="12.75">
      <c r="G115" s="28"/>
    </row>
    <row r="116" s="1" customFormat="1" ht="12.75">
      <c r="G116" s="28"/>
    </row>
    <row r="117" s="1" customFormat="1" ht="12.75">
      <c r="G117" s="28"/>
    </row>
    <row r="118" s="1" customFormat="1" ht="12.75">
      <c r="G118" s="28"/>
    </row>
    <row r="119" s="1" customFormat="1" ht="12.75">
      <c r="G119" s="28"/>
    </row>
    <row r="120" s="1" customFormat="1" ht="12.75">
      <c r="G120" s="28"/>
    </row>
    <row r="121" s="1" customFormat="1" ht="12.75">
      <c r="G121" s="28"/>
    </row>
    <row r="122" s="1" customFormat="1" ht="12.75">
      <c r="G122" s="28"/>
    </row>
    <row r="123" s="1" customFormat="1" ht="12.75">
      <c r="G123" s="28"/>
    </row>
    <row r="124" s="1" customFormat="1" ht="12.75">
      <c r="G124" s="28"/>
    </row>
    <row r="125" s="1" customFormat="1" ht="12.75">
      <c r="G125" s="28"/>
    </row>
    <row r="126" s="1" customFormat="1" ht="12.75">
      <c r="G126" s="28"/>
    </row>
    <row r="127" s="1" customFormat="1" ht="12.75">
      <c r="G127" s="28"/>
    </row>
    <row r="128" s="1" customFormat="1" ht="12.75">
      <c r="G128" s="28"/>
    </row>
    <row r="129" s="1" customFormat="1" ht="12.75">
      <c r="G129" s="28"/>
    </row>
    <row r="130" s="1" customFormat="1" ht="12.75">
      <c r="G130" s="28"/>
    </row>
    <row r="131" s="1" customFormat="1" ht="12.75">
      <c r="G131" s="28"/>
    </row>
    <row r="132" s="1" customFormat="1" ht="12.75">
      <c r="G132" s="28"/>
    </row>
    <row r="133" s="1" customFormat="1" ht="12.75">
      <c r="G133" s="28"/>
    </row>
    <row r="134" s="1" customFormat="1" ht="12.75">
      <c r="G134" s="28"/>
    </row>
    <row r="135" s="1" customFormat="1" ht="12.75">
      <c r="G135" s="28"/>
    </row>
    <row r="136" s="1" customFormat="1" ht="12.75">
      <c r="G136" s="28"/>
    </row>
    <row r="137" s="1" customFormat="1" ht="12.75">
      <c r="G137" s="28"/>
    </row>
    <row r="138" s="1" customFormat="1" ht="12.75">
      <c r="G138" s="28"/>
    </row>
    <row r="139" s="1" customFormat="1" ht="12.75">
      <c r="G139" s="28"/>
    </row>
    <row r="140" s="1" customFormat="1" ht="12.75">
      <c r="G140" s="28"/>
    </row>
    <row r="141" s="1" customFormat="1" ht="12.75">
      <c r="G141" s="28"/>
    </row>
    <row r="142" s="1" customFormat="1" ht="12.75">
      <c r="G142" s="28"/>
    </row>
    <row r="143" s="1" customFormat="1" ht="12.75">
      <c r="G143" s="28"/>
    </row>
    <row r="144" s="1" customFormat="1" ht="12.75">
      <c r="G144" s="28"/>
    </row>
    <row r="145" s="1" customFormat="1" ht="12.75">
      <c r="G145" s="28"/>
    </row>
    <row r="146" s="1" customFormat="1" ht="12.75">
      <c r="G146" s="28"/>
    </row>
    <row r="147" s="1" customFormat="1" ht="12.75">
      <c r="G147" s="28"/>
    </row>
    <row r="148" s="1" customFormat="1" ht="12.75">
      <c r="G148" s="28"/>
    </row>
    <row r="149" s="1" customFormat="1" ht="12.75">
      <c r="G149" s="28"/>
    </row>
    <row r="150" s="1" customFormat="1" ht="12.75">
      <c r="G150" s="28"/>
    </row>
    <row r="151" s="1" customFormat="1" ht="12.75">
      <c r="G151" s="28"/>
    </row>
    <row r="152" s="1" customFormat="1" ht="12.75">
      <c r="G152" s="28"/>
    </row>
    <row r="153" s="1" customFormat="1" ht="12.75">
      <c r="G153" s="28"/>
    </row>
    <row r="154" s="1" customFormat="1" ht="12.75">
      <c r="G154" s="28"/>
    </row>
    <row r="155" s="1" customFormat="1" ht="12.75">
      <c r="G155" s="28"/>
    </row>
    <row r="156" s="1" customFormat="1" ht="12.75">
      <c r="G156" s="28"/>
    </row>
    <row r="157" s="1" customFormat="1" ht="12.75">
      <c r="G157" s="28"/>
    </row>
    <row r="158" s="1" customFormat="1" ht="12.75">
      <c r="G158" s="28"/>
    </row>
    <row r="159" s="1" customFormat="1" ht="12.75">
      <c r="G159" s="28"/>
    </row>
    <row r="160" s="1" customFormat="1" ht="12.75">
      <c r="G160" s="28"/>
    </row>
  </sheetData>
  <printOptions/>
  <pageMargins left="0.75" right="0.75" top="0.5" bottom="0.75" header="0.5" footer="0.5"/>
  <pageSetup horizontalDpi="180" verticalDpi="18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workbookViewId="0" topLeftCell="A12">
      <selection activeCell="J16" sqref="J16"/>
    </sheetView>
  </sheetViews>
  <sheetFormatPr defaultColWidth="9.140625" defaultRowHeight="12.75"/>
  <cols>
    <col min="1" max="1" width="5.421875" style="1" customWidth="1"/>
    <col min="2" max="2" width="15.57421875" style="1" customWidth="1"/>
    <col min="3" max="3" width="11.57421875" style="1" customWidth="1"/>
    <col min="4" max="4" width="12.7109375" style="1" customWidth="1"/>
    <col min="5" max="5" width="2.140625" style="1" customWidth="1"/>
    <col min="6" max="6" width="12.140625" style="1" customWidth="1"/>
    <col min="7" max="7" width="1.8515625" style="1" customWidth="1"/>
    <col min="8" max="8" width="12.57421875" style="1" customWidth="1"/>
    <col min="9" max="9" width="2.28125" style="1" customWidth="1"/>
    <col min="10" max="10" width="14.28125" style="1" customWidth="1"/>
    <col min="11" max="11" width="2.8515625" style="1" customWidth="1"/>
    <col min="12" max="12" width="12.7109375" style="1" bestFit="1" customWidth="1"/>
    <col min="13" max="16384" width="9.140625" style="1" customWidth="1"/>
  </cols>
  <sheetData>
    <row r="1" spans="1:2" ht="16.5">
      <c r="A1" s="16" t="s">
        <v>41</v>
      </c>
      <c r="B1" s="16"/>
    </row>
    <row r="2" spans="1:2" ht="12.75">
      <c r="A2" s="5" t="s">
        <v>42</v>
      </c>
      <c r="B2" s="5"/>
    </row>
    <row r="3" spans="1:2" ht="12.75">
      <c r="A3" s="5"/>
      <c r="B3" s="5"/>
    </row>
    <row r="4" spans="1:2" ht="12.75">
      <c r="A4" s="5"/>
      <c r="B4" s="5"/>
    </row>
    <row r="5" spans="1:2" ht="12.75">
      <c r="A5" s="3" t="s">
        <v>124</v>
      </c>
      <c r="B5" s="3"/>
    </row>
    <row r="6" spans="1:3" ht="12.75">
      <c r="A6" s="3" t="s">
        <v>102</v>
      </c>
      <c r="B6" s="3"/>
      <c r="C6" s="3" t="str">
        <f>'BS'!B6</f>
        <v>30th September 2004</v>
      </c>
    </row>
    <row r="7" spans="4:13" ht="12.75">
      <c r="D7" s="32"/>
      <c r="E7" s="8"/>
      <c r="F7" s="32"/>
      <c r="G7" s="32"/>
      <c r="H7" s="8"/>
      <c r="I7" s="8"/>
      <c r="J7" s="32"/>
      <c r="K7" s="8"/>
      <c r="L7" s="8"/>
      <c r="M7" s="8"/>
    </row>
    <row r="8" spans="4:13" ht="12.75">
      <c r="D8" s="8"/>
      <c r="E8" s="8"/>
      <c r="F8" s="8" t="s">
        <v>53</v>
      </c>
      <c r="G8" s="8"/>
      <c r="H8" s="8" t="s">
        <v>54</v>
      </c>
      <c r="I8" s="8"/>
      <c r="J8" s="8"/>
      <c r="K8" s="8"/>
      <c r="L8" s="8"/>
      <c r="M8" s="9"/>
    </row>
    <row r="9" spans="4:13" ht="12.75">
      <c r="D9" s="86" t="s">
        <v>11</v>
      </c>
      <c r="E9" s="8"/>
      <c r="F9" s="86" t="s">
        <v>55</v>
      </c>
      <c r="G9" s="8"/>
      <c r="H9" s="86" t="s">
        <v>56</v>
      </c>
      <c r="I9" s="8"/>
      <c r="J9" s="86" t="s">
        <v>57</v>
      </c>
      <c r="K9" s="8"/>
      <c r="L9" s="86" t="s">
        <v>58</v>
      </c>
      <c r="M9" s="9"/>
    </row>
    <row r="10" spans="4:13" ht="12.75">
      <c r="D10" s="8" t="s">
        <v>127</v>
      </c>
      <c r="E10" s="8"/>
      <c r="F10" s="8" t="s">
        <v>127</v>
      </c>
      <c r="G10" s="8"/>
      <c r="H10" s="8" t="s">
        <v>127</v>
      </c>
      <c r="I10" s="8"/>
      <c r="J10" s="8" t="s">
        <v>127</v>
      </c>
      <c r="K10" s="8"/>
      <c r="L10" s="8" t="s">
        <v>127</v>
      </c>
      <c r="M10" s="9"/>
    </row>
    <row r="11" spans="1:13" ht="12.75">
      <c r="A11" s="34" t="s">
        <v>125</v>
      </c>
      <c r="B11" s="34"/>
      <c r="C11" s="34"/>
      <c r="D11" s="32"/>
      <c r="E11" s="32"/>
      <c r="F11" s="32"/>
      <c r="G11" s="32"/>
      <c r="H11" s="32"/>
      <c r="I11" s="32"/>
      <c r="J11" s="32"/>
      <c r="K11" s="32"/>
      <c r="L11" s="32"/>
      <c r="M11" s="9"/>
    </row>
    <row r="12" spans="1:40" s="34" customFormat="1" ht="12.75">
      <c r="A12" s="33" t="str">
        <f>C6</f>
        <v>30th September 2004</v>
      </c>
      <c r="B12" s="87"/>
      <c r="C12" s="3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4:40" s="34" customFormat="1" ht="12.75"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40" ht="12.75">
      <c r="A14" s="34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2.75">
      <c r="A15" s="45" t="s">
        <v>104</v>
      </c>
      <c r="B15" s="45"/>
      <c r="C15" s="34"/>
      <c r="D15" s="35">
        <v>40000000</v>
      </c>
      <c r="E15" s="35"/>
      <c r="F15" s="35">
        <v>939803</v>
      </c>
      <c r="G15" s="35"/>
      <c r="H15" s="35">
        <v>718321</v>
      </c>
      <c r="I15" s="35"/>
      <c r="J15" s="35">
        <v>7164188</v>
      </c>
      <c r="K15" s="35"/>
      <c r="L15" s="35">
        <f>SUM(D15:J15)</f>
        <v>48822312</v>
      </c>
      <c r="M15" s="3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</row>
    <row r="16" spans="1:40" ht="12.75">
      <c r="A16" s="45" t="s">
        <v>59</v>
      </c>
      <c r="B16" s="45"/>
      <c r="C16" s="34"/>
      <c r="D16" s="39">
        <v>0</v>
      </c>
      <c r="E16" s="39"/>
      <c r="F16" s="39">
        <v>0</v>
      </c>
      <c r="G16" s="39"/>
      <c r="H16" s="39">
        <v>0</v>
      </c>
      <c r="I16" s="39"/>
      <c r="J16" s="39">
        <v>-30023</v>
      </c>
      <c r="K16" s="39"/>
      <c r="L16" s="39">
        <f>SUM(D16:J16)</f>
        <v>-30023</v>
      </c>
      <c r="M16" s="3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2.75">
      <c r="A17" s="34"/>
      <c r="B17" s="34"/>
      <c r="C17" s="34"/>
      <c r="D17" s="35">
        <f>SUM(D15:D16)</f>
        <v>40000000</v>
      </c>
      <c r="E17" s="35"/>
      <c r="F17" s="35">
        <f>SUM(F15:F16)</f>
        <v>939803</v>
      </c>
      <c r="G17" s="35"/>
      <c r="H17" s="35">
        <f>SUM(H15:H16)</f>
        <v>718321</v>
      </c>
      <c r="I17" s="35"/>
      <c r="J17" s="35">
        <f>SUM(J15:J16)</f>
        <v>7134165</v>
      </c>
      <c r="K17" s="35"/>
      <c r="L17" s="35">
        <f>SUM(L15:L16)</f>
        <v>48792289</v>
      </c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2.75">
      <c r="A18" s="34"/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2.75">
      <c r="A19" s="34" t="s">
        <v>121</v>
      </c>
      <c r="B19" s="34"/>
      <c r="C19" s="34"/>
      <c r="D19" s="35">
        <v>0</v>
      </c>
      <c r="E19" s="35"/>
      <c r="F19" s="35">
        <v>0</v>
      </c>
      <c r="G19" s="35"/>
      <c r="H19" s="35">
        <v>0</v>
      </c>
      <c r="I19" s="35"/>
      <c r="J19" s="35">
        <f>-1561584+390483</f>
        <v>-1171101</v>
      </c>
      <c r="K19" s="35"/>
      <c r="L19" s="35">
        <f>SUM(D19:J19)</f>
        <v>-1171101</v>
      </c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2.75">
      <c r="A20" s="34"/>
      <c r="B20" s="34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s="3" customFormat="1" ht="13.5" thickBot="1">
      <c r="A21" s="67" t="s">
        <v>120</v>
      </c>
      <c r="B21" s="68" t="str">
        <f>A12</f>
        <v>30th September 2004</v>
      </c>
      <c r="C21" s="68"/>
      <c r="D21" s="69">
        <f>SUM(D17:D20)</f>
        <v>40000000</v>
      </c>
      <c r="E21" s="69"/>
      <c r="F21" s="69">
        <f>SUM(F17:F20)</f>
        <v>939803</v>
      </c>
      <c r="G21" s="69"/>
      <c r="H21" s="69">
        <f>SUM(H17:H20)</f>
        <v>718321</v>
      </c>
      <c r="I21" s="69"/>
      <c r="J21" s="69">
        <f>SUM(J17:J20)</f>
        <v>5963064</v>
      </c>
      <c r="K21" s="69"/>
      <c r="L21" s="69">
        <f>SUM(L17:L20)</f>
        <v>47621188</v>
      </c>
      <c r="M21" s="4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</row>
    <row r="22" spans="1:40" ht="13.5" thickTop="1">
      <c r="A22" s="34"/>
      <c r="B22" s="34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2.75">
      <c r="A23" s="34"/>
      <c r="B23" s="34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2.75">
      <c r="A24" s="34"/>
      <c r="B24" s="34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7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.75">
      <c r="A25" s="34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2.75">
      <c r="A26" s="34"/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7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2.75">
      <c r="A27" s="78" t="s">
        <v>52</v>
      </c>
      <c r="B27" s="78"/>
      <c r="C27" s="45"/>
      <c r="D27" s="41"/>
      <c r="E27" s="41"/>
      <c r="F27" s="41"/>
      <c r="G27" s="41"/>
      <c r="H27" s="41"/>
      <c r="I27" s="41"/>
      <c r="J27" s="41"/>
      <c r="K27" s="41"/>
      <c r="L27" s="41"/>
      <c r="M27" s="75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13" ht="12.75">
      <c r="A28" s="78" t="s">
        <v>123</v>
      </c>
      <c r="B28" s="78"/>
      <c r="C28" s="78" t="s">
        <v>98</v>
      </c>
      <c r="D28" s="77"/>
      <c r="E28" s="77"/>
      <c r="F28" s="77"/>
      <c r="G28" s="77"/>
      <c r="H28" s="77"/>
      <c r="I28" s="77"/>
      <c r="J28" s="77"/>
      <c r="K28" s="77"/>
      <c r="L28" s="77"/>
      <c r="M28" s="20"/>
    </row>
    <row r="29" spans="1:13" ht="12.75">
      <c r="A29" s="88"/>
      <c r="B29" s="88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20"/>
    </row>
    <row r="30" spans="1:13" ht="12.75">
      <c r="A30" s="45" t="s">
        <v>126</v>
      </c>
      <c r="B30" s="45"/>
      <c r="C30" s="45"/>
      <c r="D30" s="77"/>
      <c r="E30" s="77"/>
      <c r="F30" s="77"/>
      <c r="G30" s="77"/>
      <c r="H30" s="77"/>
      <c r="I30" s="77"/>
      <c r="J30" s="77"/>
      <c r="K30" s="77"/>
      <c r="L30" s="77"/>
      <c r="M30" s="20"/>
    </row>
    <row r="31" spans="1:13" ht="12.75">
      <c r="A31" s="76" t="str">
        <f>C28</f>
        <v>30th September 2003</v>
      </c>
      <c r="B31" s="33"/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20"/>
    </row>
    <row r="32" spans="1:13" ht="12.75">
      <c r="A32" s="45"/>
      <c r="B32" s="45"/>
      <c r="C32" s="45"/>
      <c r="D32" s="77"/>
      <c r="E32" s="77"/>
      <c r="F32" s="77"/>
      <c r="G32" s="77"/>
      <c r="H32" s="77"/>
      <c r="I32" s="77"/>
      <c r="J32" s="77"/>
      <c r="K32" s="77"/>
      <c r="L32" s="77"/>
      <c r="M32" s="20"/>
    </row>
    <row r="33" spans="1:13" ht="12.75">
      <c r="A33" s="45"/>
      <c r="B33" s="45"/>
      <c r="C33" s="45"/>
      <c r="D33" s="77"/>
      <c r="E33" s="77"/>
      <c r="F33" s="77"/>
      <c r="G33" s="77"/>
      <c r="H33" s="77"/>
      <c r="I33" s="77"/>
      <c r="J33" s="77"/>
      <c r="K33" s="77"/>
      <c r="L33" s="77"/>
      <c r="M33" s="20"/>
    </row>
    <row r="34" spans="1:40" ht="12.75">
      <c r="A34" s="45" t="s">
        <v>105</v>
      </c>
      <c r="B34" s="45"/>
      <c r="C34" s="45"/>
      <c r="D34" s="41">
        <v>40000000</v>
      </c>
      <c r="E34" s="41"/>
      <c r="F34" s="41">
        <v>939803</v>
      </c>
      <c r="G34" s="41"/>
      <c r="H34" s="41">
        <v>997321</v>
      </c>
      <c r="I34" s="41"/>
      <c r="J34" s="41">
        <v>9107584</v>
      </c>
      <c r="K34" s="41"/>
      <c r="L34" s="41">
        <f>SUM(D34:J34)</f>
        <v>51044708</v>
      </c>
      <c r="M34" s="75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2.75">
      <c r="A35" s="45" t="s">
        <v>59</v>
      </c>
      <c r="B35" s="45"/>
      <c r="C35" s="45"/>
      <c r="D35" s="42">
        <v>0</v>
      </c>
      <c r="E35" s="42"/>
      <c r="F35" s="42">
        <v>0</v>
      </c>
      <c r="G35" s="42"/>
      <c r="H35" s="42">
        <v>0</v>
      </c>
      <c r="I35" s="42"/>
      <c r="J35" s="42">
        <v>900000</v>
      </c>
      <c r="K35" s="42"/>
      <c r="L35" s="42">
        <f>SUM(D35:J35)</f>
        <v>900000</v>
      </c>
      <c r="M35" s="75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2.75">
      <c r="A36" s="45"/>
      <c r="B36" s="45"/>
      <c r="C36" s="45"/>
      <c r="D36" s="41">
        <f>SUM(D34:D35)</f>
        <v>40000000</v>
      </c>
      <c r="E36" s="41"/>
      <c r="F36" s="41">
        <f>SUM(F34:F35)</f>
        <v>939803</v>
      </c>
      <c r="G36" s="41"/>
      <c r="H36" s="41">
        <f>SUM(H34:H35)</f>
        <v>997321</v>
      </c>
      <c r="I36" s="41"/>
      <c r="J36" s="41">
        <f>SUM(J34:J35)</f>
        <v>10007584</v>
      </c>
      <c r="K36" s="41"/>
      <c r="L36" s="41">
        <f>SUM(L34:L35)</f>
        <v>51944708</v>
      </c>
      <c r="M36" s="75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2.75">
      <c r="A37" s="45"/>
      <c r="B37" s="45"/>
      <c r="C37" s="45"/>
      <c r="D37" s="41"/>
      <c r="E37" s="41"/>
      <c r="F37" s="41"/>
      <c r="G37" s="41"/>
      <c r="H37" s="41"/>
      <c r="I37" s="41"/>
      <c r="J37" s="41"/>
      <c r="K37" s="41"/>
      <c r="L37" s="41"/>
      <c r="M37" s="75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2.75">
      <c r="A38" s="45" t="s">
        <v>60</v>
      </c>
      <c r="B38" s="45"/>
      <c r="C38" s="45"/>
      <c r="D38" s="41">
        <v>0</v>
      </c>
      <c r="E38" s="41"/>
      <c r="F38" s="41">
        <v>0</v>
      </c>
      <c r="G38" s="41"/>
      <c r="H38" s="41">
        <v>0</v>
      </c>
      <c r="I38" s="41"/>
      <c r="J38" s="41">
        <v>0</v>
      </c>
      <c r="K38" s="41"/>
      <c r="L38" s="41">
        <f>SUM(D38:J38)</f>
        <v>0</v>
      </c>
      <c r="M38" s="75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2.75">
      <c r="A39" s="45"/>
      <c r="B39" s="45"/>
      <c r="C39" s="45"/>
      <c r="D39" s="41"/>
      <c r="E39" s="41"/>
      <c r="F39" s="41"/>
      <c r="G39" s="41"/>
      <c r="H39" s="41"/>
      <c r="I39" s="41"/>
      <c r="J39" s="41"/>
      <c r="K39" s="41"/>
      <c r="L39" s="41"/>
      <c r="M39" s="75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.75">
      <c r="A40" s="45" t="s">
        <v>122</v>
      </c>
      <c r="B40" s="45"/>
      <c r="C40" s="45"/>
      <c r="D40" s="41">
        <v>0</v>
      </c>
      <c r="E40" s="41"/>
      <c r="F40" s="41">
        <v>0</v>
      </c>
      <c r="G40" s="41"/>
      <c r="H40" s="41">
        <v>0</v>
      </c>
      <c r="I40" s="41"/>
      <c r="J40" s="41">
        <v>-35191</v>
      </c>
      <c r="K40" s="41"/>
      <c r="L40" s="41">
        <f>SUM(D40:J40)</f>
        <v>-35191</v>
      </c>
      <c r="M40" s="75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2.75">
      <c r="A41" s="45"/>
      <c r="B41" s="45"/>
      <c r="C41" s="45"/>
      <c r="D41" s="41"/>
      <c r="E41" s="41"/>
      <c r="F41" s="41"/>
      <c r="G41" s="41"/>
      <c r="H41" s="41"/>
      <c r="I41" s="41"/>
      <c r="J41" s="41"/>
      <c r="K41" s="41"/>
      <c r="L41" s="41"/>
      <c r="M41" s="75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3" customFormat="1" ht="13.5" thickBot="1">
      <c r="A42" s="85" t="s">
        <v>119</v>
      </c>
      <c r="B42" s="78" t="str">
        <f>A31</f>
        <v>30th September 2003</v>
      </c>
      <c r="C42" s="78"/>
      <c r="D42" s="79">
        <f>SUM(D36:D41)</f>
        <v>40000000</v>
      </c>
      <c r="E42" s="79"/>
      <c r="F42" s="79">
        <f>SUM(F36:F41)</f>
        <v>939803</v>
      </c>
      <c r="G42" s="79"/>
      <c r="H42" s="79">
        <f>SUM(H36:H41)</f>
        <v>997321</v>
      </c>
      <c r="I42" s="79"/>
      <c r="J42" s="79">
        <f>SUM(J36:J41)</f>
        <v>9972393</v>
      </c>
      <c r="K42" s="79"/>
      <c r="L42" s="79">
        <f>SUM(L36:L41)</f>
        <v>51909517</v>
      </c>
      <c r="M42" s="8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</row>
    <row r="43" spans="1:13" ht="13.5" thickTop="1">
      <c r="A43" s="45"/>
      <c r="B43" s="45"/>
      <c r="C43" s="45"/>
      <c r="D43" s="77"/>
      <c r="E43" s="77"/>
      <c r="F43" s="77"/>
      <c r="G43" s="77"/>
      <c r="H43" s="77"/>
      <c r="I43" s="77"/>
      <c r="J43" s="77"/>
      <c r="K43" s="77"/>
      <c r="L43" s="77"/>
      <c r="M43" s="20"/>
    </row>
    <row r="44" spans="1:13" ht="12.75">
      <c r="A44" s="45"/>
      <c r="B44" s="45"/>
      <c r="C44" s="45"/>
      <c r="D44" s="77"/>
      <c r="E44" s="77"/>
      <c r="F44" s="77"/>
      <c r="G44" s="77"/>
      <c r="H44" s="77"/>
      <c r="I44" s="77"/>
      <c r="J44" s="77"/>
      <c r="K44" s="77"/>
      <c r="L44" s="77"/>
      <c r="M44" s="20"/>
    </row>
    <row r="45" spans="1:20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2.75">
      <c r="A46" s="74" t="s">
        <v>61</v>
      </c>
      <c r="B46" s="7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" ht="12.75">
      <c r="A47" s="3" t="s">
        <v>142</v>
      </c>
      <c r="B47" s="3"/>
    </row>
  </sheetData>
  <printOptions/>
  <pageMargins left="0.75" right="0.75" top="0.5" bottom="1" header="0.5" footer="0.5"/>
  <pageSetup fitToHeight="1" fitToWidth="1" horizontalDpi="180" verticalDpi="180" orientation="landscape" paperSize="9" scale="83" r:id="rId1"/>
  <headerFooter alignWithMargins="0">
    <oddFooter>&amp;RPage 3 of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5">
      <pane xSplit="3" ySplit="9" topLeftCell="D47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D63" sqref="D63"/>
    </sheetView>
  </sheetViews>
  <sheetFormatPr defaultColWidth="9.140625" defaultRowHeight="12.75"/>
  <cols>
    <col min="1" max="1" width="20.7109375" style="1" customWidth="1"/>
    <col min="2" max="3" width="13.28125" style="1" customWidth="1"/>
    <col min="4" max="4" width="13.00390625" style="38" customWidth="1"/>
    <col min="5" max="5" width="9.140625" style="38" customWidth="1"/>
    <col min="6" max="6" width="14.00390625" style="37" bestFit="1" customWidth="1"/>
    <col min="7" max="7" width="8.8515625" style="43" customWidth="1"/>
    <col min="8" max="8" width="14.00390625" style="37" bestFit="1" customWidth="1"/>
    <col min="9" max="16384" width="9.140625" style="1" customWidth="1"/>
  </cols>
  <sheetData>
    <row r="1" spans="1:6" ht="16.5">
      <c r="A1" s="16" t="s">
        <v>41</v>
      </c>
      <c r="D1" s="71"/>
      <c r="E1" s="71"/>
      <c r="F1" s="71"/>
    </row>
    <row r="2" spans="1:6" ht="12.75">
      <c r="A2" s="5" t="s">
        <v>42</v>
      </c>
      <c r="D2" s="71"/>
      <c r="E2" s="71"/>
      <c r="F2" s="71"/>
    </row>
    <row r="3" spans="1:6" ht="12.75">
      <c r="A3" s="5"/>
      <c r="D3" s="71"/>
      <c r="E3" s="71"/>
      <c r="F3" s="71"/>
    </row>
    <row r="4" spans="1:6" ht="12.75">
      <c r="A4" s="5"/>
      <c r="D4" s="71"/>
      <c r="E4" s="71"/>
      <c r="F4" s="71"/>
    </row>
    <row r="5" ht="12.75">
      <c r="A5" s="3" t="s">
        <v>131</v>
      </c>
    </row>
    <row r="6" spans="1:2" ht="12.75">
      <c r="A6" s="3" t="s">
        <v>102</v>
      </c>
      <c r="B6" s="3" t="str">
        <f>'CF-CIE'!C6</f>
        <v>30th September 2004</v>
      </c>
    </row>
    <row r="7" ht="12.75">
      <c r="H7" s="35"/>
    </row>
    <row r="8" spans="4:8" ht="15">
      <c r="D8" s="95">
        <v>2004</v>
      </c>
      <c r="E8" s="96"/>
      <c r="F8" s="95">
        <v>2003</v>
      </c>
      <c r="G8" s="44"/>
      <c r="H8" s="53"/>
    </row>
    <row r="9" spans="4:8" ht="12.75">
      <c r="D9" s="37" t="s">
        <v>62</v>
      </c>
      <c r="F9" s="37" t="s">
        <v>62</v>
      </c>
      <c r="H9" s="35"/>
    </row>
    <row r="10" spans="4:8" ht="12.75">
      <c r="D10" s="39" t="str">
        <f>PL!D12</f>
        <v>30/09/2004</v>
      </c>
      <c r="F10" s="39" t="str">
        <f>PL!F12</f>
        <v>30/09/2003</v>
      </c>
      <c r="H10" s="54"/>
    </row>
    <row r="11" spans="4:8" ht="12.75">
      <c r="D11" s="37" t="s">
        <v>112</v>
      </c>
      <c r="F11" s="37" t="s">
        <v>112</v>
      </c>
      <c r="H11" s="35"/>
    </row>
    <row r="12" spans="4:8" ht="12.75">
      <c r="D12" s="40"/>
      <c r="H12" s="55"/>
    </row>
    <row r="13" spans="4:8" ht="12.75">
      <c r="D13" s="37"/>
      <c r="H13" s="35"/>
    </row>
    <row r="14" spans="1:8" ht="12.75">
      <c r="A14" s="1" t="s">
        <v>63</v>
      </c>
      <c r="D14" s="37">
        <v>-1171</v>
      </c>
      <c r="F14" s="37">
        <v>-35.192</v>
      </c>
      <c r="H14" s="35"/>
    </row>
    <row r="15" spans="4:8" ht="12.75">
      <c r="D15" s="37"/>
      <c r="H15" s="35"/>
    </row>
    <row r="16" spans="1:8" ht="12.75">
      <c r="A16" s="1" t="s">
        <v>64</v>
      </c>
      <c r="D16" s="37"/>
      <c r="F16" s="39"/>
      <c r="H16" s="35"/>
    </row>
    <row r="17" spans="1:8" ht="12.75">
      <c r="A17" s="45" t="s">
        <v>110</v>
      </c>
      <c r="D17" s="46">
        <v>-9.081</v>
      </c>
      <c r="F17" s="73">
        <v>0</v>
      </c>
      <c r="H17" s="35"/>
    </row>
    <row r="18" spans="1:8" ht="12.75">
      <c r="A18" s="45" t="s">
        <v>111</v>
      </c>
      <c r="D18" s="47">
        <v>-30</v>
      </c>
      <c r="F18" s="73">
        <v>0</v>
      </c>
      <c r="H18" s="35"/>
    </row>
    <row r="19" spans="1:8" ht="12.75">
      <c r="A19" s="45" t="s">
        <v>65</v>
      </c>
      <c r="D19" s="47">
        <v>2500.65</v>
      </c>
      <c r="F19" s="47">
        <v>2448.953</v>
      </c>
      <c r="H19" s="35"/>
    </row>
    <row r="20" spans="1:8" ht="12.75">
      <c r="A20" s="45" t="s">
        <v>66</v>
      </c>
      <c r="D20" s="47">
        <v>-144.486</v>
      </c>
      <c r="F20" s="47">
        <v>-94.949</v>
      </c>
      <c r="H20" s="35"/>
    </row>
    <row r="21" spans="1:8" ht="12.75">
      <c r="A21" s="45" t="s">
        <v>67</v>
      </c>
      <c r="D21" s="47">
        <v>203.341</v>
      </c>
      <c r="F21" s="47">
        <v>281.75</v>
      </c>
      <c r="H21" s="35"/>
    </row>
    <row r="22" spans="1:8" ht="12.75">
      <c r="A22" s="45" t="s">
        <v>106</v>
      </c>
      <c r="D22" s="73">
        <v>0</v>
      </c>
      <c r="F22" s="73">
        <v>0</v>
      </c>
      <c r="H22" s="35"/>
    </row>
    <row r="23" spans="1:8" ht="12.75">
      <c r="A23" s="45" t="s">
        <v>107</v>
      </c>
      <c r="D23" s="73">
        <v>0</v>
      </c>
      <c r="F23" s="73">
        <v>0</v>
      </c>
      <c r="H23" s="35"/>
    </row>
    <row r="24" spans="1:8" ht="12.75">
      <c r="A24" s="45" t="s">
        <v>108</v>
      </c>
      <c r="D24" s="73">
        <v>0</v>
      </c>
      <c r="F24" s="73">
        <v>0</v>
      </c>
      <c r="H24" s="35"/>
    </row>
    <row r="25" spans="1:8" ht="12.75">
      <c r="A25" s="45" t="s">
        <v>109</v>
      </c>
      <c r="D25" s="47">
        <v>60</v>
      </c>
      <c r="F25" s="47"/>
      <c r="H25" s="35"/>
    </row>
    <row r="26" spans="1:8" ht="12.75">
      <c r="A26" s="45" t="s">
        <v>68</v>
      </c>
      <c r="D26" s="47">
        <v>38.212</v>
      </c>
      <c r="F26" s="47">
        <v>38.212</v>
      </c>
      <c r="H26" s="35"/>
    </row>
    <row r="27" spans="1:8" ht="12.75">
      <c r="A27" s="45" t="s">
        <v>69</v>
      </c>
      <c r="D27" s="48">
        <v>220</v>
      </c>
      <c r="F27" s="48">
        <v>-122.7</v>
      </c>
      <c r="H27" s="35"/>
    </row>
    <row r="28" spans="4:8" ht="12.75">
      <c r="D28" s="37">
        <f>SUM(D17:D27)</f>
        <v>2838.636</v>
      </c>
      <c r="F28" s="35">
        <f>SUM(F17:F27)</f>
        <v>2551.266</v>
      </c>
      <c r="H28" s="35"/>
    </row>
    <row r="29" spans="4:8" ht="12.75">
      <c r="D29" s="39"/>
      <c r="F29" s="39"/>
      <c r="H29" s="35"/>
    </row>
    <row r="30" spans="1:8" ht="12.75">
      <c r="A30" s="1" t="s">
        <v>70</v>
      </c>
      <c r="D30" s="37">
        <f>+D14+D28</f>
        <v>1667.636</v>
      </c>
      <c r="F30" s="37">
        <f>+F14+F28</f>
        <v>2516.074</v>
      </c>
      <c r="H30" s="35"/>
    </row>
    <row r="31" spans="4:8" ht="12.75">
      <c r="D31" s="37"/>
      <c r="H31" s="35"/>
    </row>
    <row r="32" spans="1:4" ht="12.75">
      <c r="A32" s="1" t="s">
        <v>71</v>
      </c>
      <c r="D32" s="37"/>
    </row>
    <row r="33" spans="1:8" ht="12.75">
      <c r="A33" s="1" t="s">
        <v>72</v>
      </c>
      <c r="D33" s="46">
        <f>'BS'!G21-'BS'!E21</f>
        <v>-2393.636</v>
      </c>
      <c r="F33" s="46">
        <v>-496.858</v>
      </c>
      <c r="H33" s="65"/>
    </row>
    <row r="34" spans="1:8" ht="12.75">
      <c r="A34" s="1" t="s">
        <v>73</v>
      </c>
      <c r="D34" s="47">
        <f>+D25+2113</f>
        <v>2173</v>
      </c>
      <c r="F34" s="47">
        <v>-867.611</v>
      </c>
      <c r="H34" s="65"/>
    </row>
    <row r="35" spans="1:8" ht="12.75">
      <c r="A35" s="1" t="s">
        <v>74</v>
      </c>
      <c r="D35" s="47">
        <f>1336+D27</f>
        <v>1556</v>
      </c>
      <c r="F35" s="47">
        <v>-673.376</v>
      </c>
      <c r="H35" s="65"/>
    </row>
    <row r="36" spans="1:8" ht="12.75">
      <c r="A36" s="1" t="s">
        <v>75</v>
      </c>
      <c r="C36" s="81"/>
      <c r="D36" s="82">
        <v>0</v>
      </c>
      <c r="E36" s="81"/>
      <c r="F36" s="82">
        <v>0</v>
      </c>
      <c r="H36" s="65"/>
    </row>
    <row r="37" spans="4:8" ht="12.75">
      <c r="D37" s="37">
        <f>SUM(D33:D36)</f>
        <v>1335.364</v>
      </c>
      <c r="F37" s="37">
        <f>SUM(F33:F36)</f>
        <v>-2037.845</v>
      </c>
      <c r="H37" s="65"/>
    </row>
    <row r="38" spans="4:8" ht="12.75">
      <c r="D38" s="37"/>
      <c r="H38" s="65"/>
    </row>
    <row r="39" spans="1:8" ht="12.75">
      <c r="A39" s="1" t="s">
        <v>76</v>
      </c>
      <c r="D39" s="37">
        <f>+D30+D37</f>
        <v>3003</v>
      </c>
      <c r="F39" s="37">
        <f>+F30+F37</f>
        <v>478.22900000000004</v>
      </c>
      <c r="H39" s="35"/>
    </row>
    <row r="40" spans="4:8" ht="12.75">
      <c r="D40" s="37"/>
      <c r="H40" s="35"/>
    </row>
    <row r="41" spans="1:8" ht="12.75">
      <c r="A41" s="1" t="s">
        <v>77</v>
      </c>
      <c r="D41" s="37">
        <v>-203.341</v>
      </c>
      <c r="F41" s="37">
        <v>-281.75</v>
      </c>
      <c r="H41" s="35"/>
    </row>
    <row r="42" spans="1:8" ht="12.75">
      <c r="A42" s="1" t="s">
        <v>78</v>
      </c>
      <c r="D42" s="37">
        <v>-336.444</v>
      </c>
      <c r="F42" s="37">
        <v>-336.444</v>
      </c>
      <c r="H42" s="35"/>
    </row>
    <row r="43" spans="4:8" ht="12.75">
      <c r="D43" s="37"/>
      <c r="H43" s="35"/>
    </row>
    <row r="44" spans="1:8" ht="12.75">
      <c r="A44" s="1" t="s">
        <v>79</v>
      </c>
      <c r="D44" s="49">
        <f>SUM(D39:D43)</f>
        <v>2463.215</v>
      </c>
      <c r="F44" s="49">
        <f>SUM(F39:F43)</f>
        <v>-139.96499999999997</v>
      </c>
      <c r="H44" s="35"/>
    </row>
    <row r="45" spans="4:8" ht="12.75">
      <c r="D45" s="37"/>
      <c r="H45" s="35"/>
    </row>
    <row r="46" spans="1:8" ht="12.75">
      <c r="A46" s="1" t="s">
        <v>80</v>
      </c>
      <c r="D46" s="37"/>
      <c r="H46" s="35"/>
    </row>
    <row r="47" spans="1:8" ht="12.75">
      <c r="A47" s="1" t="s">
        <v>81</v>
      </c>
      <c r="D47" s="46">
        <v>-986.05</v>
      </c>
      <c r="F47" s="46">
        <v>-385.089</v>
      </c>
      <c r="H47" s="35"/>
    </row>
    <row r="48" spans="1:8" ht="12.75">
      <c r="A48" s="1" t="s">
        <v>82</v>
      </c>
      <c r="D48" s="47" t="s">
        <v>132</v>
      </c>
      <c r="F48" s="47"/>
      <c r="H48" s="35"/>
    </row>
    <row r="49" spans="1:8" ht="12.75">
      <c r="A49" s="1" t="s">
        <v>83</v>
      </c>
      <c r="D49" s="47">
        <v>58.75</v>
      </c>
      <c r="F49" s="47">
        <v>47.836</v>
      </c>
      <c r="H49" s="35"/>
    </row>
    <row r="50" spans="1:6" ht="12.75">
      <c r="A50" s="1" t="s">
        <v>84</v>
      </c>
      <c r="D50" s="73">
        <v>0</v>
      </c>
      <c r="E50" s="81"/>
      <c r="F50" s="73">
        <v>0</v>
      </c>
    </row>
    <row r="51" spans="1:6" ht="12.75">
      <c r="A51" s="45" t="s">
        <v>85</v>
      </c>
      <c r="D51" s="48">
        <v>144.486</v>
      </c>
      <c r="F51" s="48">
        <v>94.949</v>
      </c>
    </row>
    <row r="52" spans="1:8" ht="12.75">
      <c r="A52" s="1" t="s">
        <v>86</v>
      </c>
      <c r="D52" s="37">
        <f>SUM(D47:D51)</f>
        <v>-782.814</v>
      </c>
      <c r="F52" s="37">
        <f>SUM(F47:F51)</f>
        <v>-242.30399999999997</v>
      </c>
      <c r="H52" s="35"/>
    </row>
    <row r="53" spans="4:8" ht="12.75">
      <c r="D53" s="37"/>
      <c r="H53" s="35"/>
    </row>
    <row r="54" spans="1:8" ht="12.75">
      <c r="A54" s="1" t="s">
        <v>87</v>
      </c>
      <c r="D54" s="37"/>
      <c r="H54" s="35"/>
    </row>
    <row r="55" spans="1:8" ht="12.75">
      <c r="A55" s="1" t="s">
        <v>88</v>
      </c>
      <c r="D55" s="46">
        <v>2522.471</v>
      </c>
      <c r="F55" s="83">
        <v>0</v>
      </c>
      <c r="H55" s="35"/>
    </row>
    <row r="56" spans="1:8" ht="12.75">
      <c r="A56" s="1" t="s">
        <v>89</v>
      </c>
      <c r="D56" s="47">
        <v>-1384.08</v>
      </c>
      <c r="F56" s="73">
        <v>0</v>
      </c>
      <c r="H56" s="35"/>
    </row>
    <row r="57" spans="1:8" ht="12.75">
      <c r="A57" s="1" t="s">
        <v>90</v>
      </c>
      <c r="D57" s="47">
        <v>-748.746</v>
      </c>
      <c r="F57" s="50">
        <v>833.485</v>
      </c>
      <c r="H57" s="35"/>
    </row>
    <row r="58" spans="1:8" ht="12.75">
      <c r="A58" s="1" t="s">
        <v>91</v>
      </c>
      <c r="D58" s="82">
        <v>0</v>
      </c>
      <c r="E58" s="81"/>
      <c r="F58" s="82">
        <v>0</v>
      </c>
      <c r="H58" s="35"/>
    </row>
    <row r="59" spans="1:8" ht="12.75">
      <c r="A59" s="1" t="s">
        <v>92</v>
      </c>
      <c r="D59" s="37">
        <f>SUM(D55:D58)</f>
        <v>389.6450000000001</v>
      </c>
      <c r="F59" s="37">
        <f>SUM(F55:F58)</f>
        <v>833.485</v>
      </c>
      <c r="H59" s="35"/>
    </row>
    <row r="60" spans="4:8" ht="12.75">
      <c r="D60" s="37"/>
      <c r="H60" s="35"/>
    </row>
    <row r="61" spans="1:8" ht="12.75">
      <c r="A61" s="1" t="s">
        <v>93</v>
      </c>
      <c r="D61" s="37">
        <f>+D44+D52+D59</f>
        <v>2070.0460000000003</v>
      </c>
      <c r="F61" s="37">
        <f>+F44+F52+F59</f>
        <v>451.21600000000007</v>
      </c>
      <c r="H61" s="35"/>
    </row>
    <row r="62" spans="3:8" ht="12.75">
      <c r="C62" s="38"/>
      <c r="D62" s="37"/>
      <c r="H62" s="35"/>
    </row>
    <row r="63" spans="1:8" ht="12.75">
      <c r="A63" s="1" t="s">
        <v>94</v>
      </c>
      <c r="D63" s="37">
        <v>10177</v>
      </c>
      <c r="F63" s="37">
        <v>9745.374</v>
      </c>
      <c r="H63" s="35"/>
    </row>
    <row r="64" spans="4:8" ht="12.75">
      <c r="D64" s="37"/>
      <c r="H64" s="35"/>
    </row>
    <row r="65" spans="1:8" ht="12.75">
      <c r="A65" s="1" t="s">
        <v>95</v>
      </c>
      <c r="D65" s="49">
        <f>SUM(D61:D63)</f>
        <v>12247.046</v>
      </c>
      <c r="F65" s="49">
        <f>SUM(F61:F63)</f>
        <v>10196.59</v>
      </c>
      <c r="H65" s="35"/>
    </row>
    <row r="66" ht="12.75">
      <c r="H66" s="35"/>
    </row>
    <row r="67" spans="6:8" ht="12.75">
      <c r="F67" s="72"/>
      <c r="H67" s="51"/>
    </row>
    <row r="68" spans="1:8" ht="12.75">
      <c r="A68" s="3" t="s">
        <v>96</v>
      </c>
      <c r="F68" s="52"/>
      <c r="H68" s="52"/>
    </row>
    <row r="69" ht="12.75">
      <c r="A69" s="3" t="s">
        <v>140</v>
      </c>
    </row>
    <row r="70" spans="1:9" ht="12.75">
      <c r="A70" s="4"/>
      <c r="H70" s="37" t="s">
        <v>97</v>
      </c>
      <c r="I70" s="37"/>
    </row>
    <row r="71" ht="12.75"/>
    <row r="72" ht="12.75">
      <c r="A72" s="4"/>
    </row>
    <row r="75" ht="12.75"/>
    <row r="76" ht="12.75"/>
    <row r="77" ht="12.75"/>
    <row r="78" ht="12.75"/>
  </sheetData>
  <printOptions/>
  <pageMargins left="0.75" right="0.5" top="0.5" bottom="1" header="0.5" footer="0.5"/>
  <pageSetup fitToHeight="1" fitToWidth="1" horizontalDpi="180" verticalDpi="18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ivy</cp:lastModifiedBy>
  <cp:lastPrinted>2004-11-17T12:29:27Z</cp:lastPrinted>
  <dcterms:created xsi:type="dcterms:W3CDTF">1999-10-15T08:00:31Z</dcterms:created>
  <dcterms:modified xsi:type="dcterms:W3CDTF">2004-11-23T03:54:40Z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