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Summit CD</author>
  </authors>
  <commentList>
    <comment ref="A65" authorId="0">
      <text>
        <r>
          <rPr>
            <sz val="8"/>
            <rFont val="Tahoma"/>
            <family val="0"/>
          </rPr>
          <t xml:space="preserve">Note:
Deposit with licensed banks amounting to RM 321,504 
(2002 : RM 228,252) 
</t>
        </r>
      </text>
    </comment>
  </commentList>
</comments>
</file>

<file path=xl/sharedStrings.xml><?xml version="1.0" encoding="utf-8"?>
<sst xmlns="http://schemas.openxmlformats.org/spreadsheetml/2006/main" count="318" uniqueCount="195">
  <si>
    <r>
      <rPr>
        <b/>
        <sz val="13"/>
        <rFont val="Times New Roman"/>
        <family val="1"/>
      </rP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</si>
  <si>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</si>
  <si>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Condensed Consolidated Income Statements</t>
  </si>
  <si>
    <t>For the third Quarter Ended 31st December 2002</t>
  </si>
  <si>
    <t xml:space="preserve">Current </t>
  </si>
  <si>
    <t xml:space="preserve">Comparative </t>
  </si>
  <si>
    <t>Current</t>
  </si>
  <si>
    <t>Preceeding</t>
  </si>
  <si>
    <t>quarter</t>
  </si>
  <si>
    <t>9 months</t>
  </si>
  <si>
    <t xml:space="preserve">ended </t>
  </si>
  <si>
    <t>ended</t>
  </si>
  <si>
    <t>31/12/2002</t>
  </si>
  <si>
    <t>31/12/2001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</si>
  <si>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</si>
  <si>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</si>
  <si>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</si>
  <si>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</si>
  <si>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</si>
  <si>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</si>
  <si>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</si>
  <si>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</si>
  <si>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</si>
  <si>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</si>
  <si>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</si>
  <si>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</si>
  <si>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>(based on 30,000,000</t>
    </r>
  </si>
  <si>
    <t>(1.42 sen)</t>
  </si>
  <si>
    <t>0.42 sen</t>
  </si>
  <si>
    <t>(3.53 sen)</t>
  </si>
  <si>
    <t>4.60 sen</t>
  </si>
  <si>
    <t xml:space="preserve">               ordinary shares)</t>
  </si>
  <si>
    <t xml:space="preserve">   Fully diluted</t>
  </si>
  <si>
    <t>N/A</t>
  </si>
  <si>
    <t>(The Condensed Consolidated Income Statements should be read in conjunction with the</t>
  </si>
  <si>
    <t>Annual Financial Report for the year ended 31st March 2002)</t>
  </si>
  <si>
    <t>Page 1 of 10</t>
  </si>
  <si>
    <t>Condensed Consolidated Balance Sheets</t>
  </si>
  <si>
    <t>As at 31st December 2002</t>
  </si>
  <si>
    <t>As At End of</t>
  </si>
  <si>
    <t>As At Preceding</t>
  </si>
  <si>
    <t>Current Quarter</t>
  </si>
  <si>
    <t>Financial Year End</t>
  </si>
  <si>
    <t>RM'000</t>
  </si>
  <si>
    <t>(Audited)</t>
  </si>
  <si>
    <t>Property, Plant &amp; Equipment</t>
  </si>
  <si>
    <t>Goodwill on consolidation</t>
  </si>
  <si>
    <t>Investment in Associated Companies</t>
  </si>
  <si>
    <t>Long Term Investments</t>
  </si>
  <si>
    <t>Current Assets</t>
  </si>
  <si>
    <t>Stocks</t>
  </si>
  <si>
    <t>Trade Debtors</t>
  </si>
  <si>
    <t>Others Debtors, Deposits and Prepayment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</si>
  <si>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</si>
  <si>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</si>
  <si>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</si>
  <si>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</si>
  <si>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</si>
  <si>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</si>
  <si>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Provision for Taxation</t>
  </si>
  <si>
    <t>Proposed Dividends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</si>
  <si>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</si>
  <si>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</si>
  <si>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</si>
  <si>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</si>
  <si>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</si>
  <si>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</si>
  <si>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</si>
  <si>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</si>
  <si>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</si>
  <si>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</si>
  <si>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</si>
  <si>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</si>
  <si>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</si>
  <si>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171.0 sen</t>
  </si>
  <si>
    <t>177.8 sen</t>
  </si>
  <si>
    <t xml:space="preserve">(The Condensed Consolidated Balance Sheets should be read in conjunction with the </t>
  </si>
  <si>
    <t>Page 2 of 10</t>
  </si>
  <si>
    <t xml:space="preserve">Condensed Consolidated Cash Flow Statements </t>
  </si>
  <si>
    <t>For the third quarter ended 31st December 2002</t>
  </si>
  <si>
    <t xml:space="preserve">9 month ended </t>
  </si>
  <si>
    <t>(RM)</t>
  </si>
  <si>
    <t>Net Profit after tax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</si>
  <si>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</si>
  <si>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</si>
  <si>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</si>
  <si>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</si>
  <si>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</si>
  <si>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</si>
  <si>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</si>
  <si>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</si>
  <si>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</si>
  <si>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</si>
  <si>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</si>
  <si>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</si>
  <si>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</si>
  <si>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 xml:space="preserve">   Interest paid</t>
  </si>
  <si>
    <t xml:space="preserve">   Income tax paid</t>
  </si>
  <si>
    <t>Net cash flows from operating activities</t>
  </si>
  <si>
    <t>Investing Activities</t>
  </si>
  <si>
    <t xml:space="preserve">   Purchase of fixed assets</t>
  </si>
  <si>
    <t xml:space="preserve">   Interest received</t>
  </si>
  <si>
    <t>Net cash used in investing activities</t>
  </si>
  <si>
    <t>Financing Activities</t>
  </si>
  <si>
    <t xml:space="preserve">   Repayment of term loans</t>
  </si>
  <si>
    <t xml:space="preserve">   Repayment of hire purchase creditors</t>
  </si>
  <si>
    <t xml:space="preserve">   Dividend paid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</si>
  <si>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</si>
  <si>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</si>
  <si>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</si>
  <si>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</si>
  <si>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</si>
  <si>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</si>
  <si>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10</t>
  </si>
  <si>
    <t xml:space="preserve">Summit Group </t>
  </si>
  <si>
    <t>31 Dec 2002</t>
  </si>
  <si>
    <t>A</t>
  </si>
  <si>
    <t>B</t>
  </si>
  <si>
    <t>C</t>
  </si>
  <si>
    <t>Summit Holding</t>
  </si>
  <si>
    <t>Summit CD</t>
  </si>
  <si>
    <t>Summit Audio</t>
  </si>
  <si>
    <t>Summit Digital</t>
  </si>
  <si>
    <t>Japantec</t>
  </si>
  <si>
    <t>Elimination</t>
  </si>
  <si>
    <t>Total</t>
  </si>
  <si>
    <t>Per Client</t>
  </si>
  <si>
    <t>Reclass</t>
  </si>
  <si>
    <t>Adj</t>
  </si>
  <si>
    <t>Dr</t>
  </si>
  <si>
    <t>Cr</t>
  </si>
  <si>
    <t>Ref</t>
  </si>
  <si>
    <t>Cash flow statement for the year ended 31 Dec 2002</t>
  </si>
  <si>
    <t>Net profit attributable to shareholders</t>
  </si>
  <si>
    <t>Adjustment for:</t>
  </si>
  <si>
    <t>(Gain)/loss on disposal of fixed assets</t>
  </si>
  <si>
    <t>Depreciation of fixed assets</t>
  </si>
  <si>
    <t>Interest income</t>
  </si>
  <si>
    <t>Interest expense</t>
  </si>
  <si>
    <t>Inventories written off</t>
  </si>
  <si>
    <t>Unrealised exchange loss</t>
  </si>
  <si>
    <t>Provision for doubtful debts</t>
  </si>
  <si>
    <t>Amortisation of goodwill</t>
  </si>
  <si>
    <t>Bad debts recovered</t>
  </si>
  <si>
    <t>Operating profit before working capital changes</t>
  </si>
  <si>
    <t>Decrease/(increase) in working capital</t>
  </si>
  <si>
    <t>Debtors</t>
  </si>
  <si>
    <t>Creditors</t>
  </si>
  <si>
    <t>Amount due to a director</t>
  </si>
  <si>
    <t>Intercompany</t>
  </si>
  <si>
    <t>Interest paid</t>
  </si>
  <si>
    <t>Income tax paid</t>
  </si>
  <si>
    <t>Net cash from operating activities</t>
  </si>
  <si>
    <t>Cash flows from investing activities</t>
  </si>
  <si>
    <t>Purchase of fixed assets</t>
  </si>
  <si>
    <t>Proceeds from sale of fixed assets</t>
  </si>
  <si>
    <t>Acquisition of additional shares in subsidiary co</t>
  </si>
  <si>
    <t>Interest received</t>
  </si>
  <si>
    <t>Cash flows used in financing activities</t>
  </si>
  <si>
    <t>Receipt of term loans</t>
  </si>
  <si>
    <t>Repayment of term loans</t>
  </si>
  <si>
    <t>Proceeds from short term borrowings</t>
  </si>
  <si>
    <t>Repayment of short term borrowings</t>
  </si>
  <si>
    <t>Repayment of hire purchase creditors</t>
  </si>
  <si>
    <t>Dividend paid</t>
  </si>
  <si>
    <t>Advances to subsidiary / (repayment to holding co)</t>
  </si>
  <si>
    <t>Net increase in cash and cash equivalents during the year</t>
  </si>
  <si>
    <t>Cash and cash equivalents at beginning of the year</t>
  </si>
  <si>
    <t>Cash and cash equivalents at end of the year</t>
  </si>
  <si>
    <t>(Deposit with licensed banks RM 321,504)</t>
  </si>
  <si>
    <t>31 Dec 2001</t>
  </si>
  <si>
    <t>Japantech</t>
  </si>
  <si>
    <t>Cash flow statement for the year ended 31 Dec 2001</t>
  </si>
  <si>
    <t>(Deposit with licensed banks RM 249,000)</t>
  </si>
  <si>
    <t>Condensed Consolidated Statements of Changes in Equity</t>
  </si>
  <si>
    <t>Share</t>
  </si>
  <si>
    <t>Revaluation</t>
  </si>
  <si>
    <t>Premium</t>
  </si>
  <si>
    <t>Reserve</t>
  </si>
  <si>
    <t>Retained Profits</t>
  </si>
  <si>
    <t>RM</t>
  </si>
  <si>
    <t>9 month quarter</t>
  </si>
  <si>
    <t>ended 31st December 2002</t>
  </si>
  <si>
    <t>At 1st April 2002</t>
  </si>
  <si>
    <t>Audit adjustment taken in the year</t>
  </si>
  <si>
    <t>Net profit / (Loss) for the month</t>
  </si>
  <si>
    <t>At 31st December 2002</t>
  </si>
  <si>
    <t>For the third quarter ended 31st December 2001</t>
  </si>
  <si>
    <t>ended 31st December 2001</t>
  </si>
  <si>
    <t>At 1st April 2001</t>
  </si>
  <si>
    <t>Net profit for the month</t>
  </si>
  <si>
    <t>Dividend</t>
  </si>
  <si>
    <t>At 31st December 2001</t>
  </si>
  <si>
    <t>(The Condensed Consolidated Statements of Changes in Equity should be read in conjunction</t>
  </si>
  <si>
    <t>with the Annual Financial Report for the year ended 31st March 2002)</t>
  </si>
</sst>
</file>

<file path=xl/styles.xml><?xml version="1.0" encoding="utf-8"?>
<styleSheet xmlns="http://schemas.openxmlformats.org/spreadsheetml/2006/main">
  <numFmts count="6">
    <numFmt numFmtId="177" formatCode="_(* #,##0_);_(* \(#,##0\);_(* &quot;-&quot;_);_(@_)"/>
    <numFmt numFmtId="178" formatCode="_ * #,##0_ ;_ * \-#,##0_ ;_ * &quot;-&quot;??_ ;_ @_ "/>
    <numFmt numFmtId="179" formatCode="#,##0;\(#,##0\)"/>
    <numFmt numFmtId="180" formatCode="_ * #,##0_ ;_ * \(#,##0\)_ ;_ * &quot;-&quot;??_ ;_ @_ "/>
    <numFmt numFmtId="181" formatCode="_(* #,##0_);_(* \(#,##0\);_(* &quot;-&quot;??_);_(@_)"/>
    <numFmt numFmtId="182" formatCode="dd/mm/yyyy"/>
  </numFmts>
  <fonts count="20"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3" fillId="0" borderId="0" xfId="0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82" fontId="12" fillId="0" borderId="0" xfId="0" applyNumberFormat="1" applyFont="1" applyAlignment="1">
      <alignment horizontal="right"/>
    </xf>
    <xf numFmtId="182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81" fontId="9" fillId="0" borderId="0" xfId="18" applyNumberFormat="1" applyFont="1" applyAlignment="1">
      <alignment/>
    </xf>
    <xf numFmtId="0" fontId="8" fillId="0" borderId="0" xfId="0" applyFont="1" applyAlignment="1">
      <alignment/>
    </xf>
    <xf numFmtId="181" fontId="9" fillId="0" borderId="4" xfId="18" applyNumberFormat="1" applyFont="1" applyBorder="1" applyAlignment="1">
      <alignment/>
    </xf>
    <xf numFmtId="181" fontId="9" fillId="0" borderId="2" xfId="18" applyNumberFormat="1" applyFont="1" applyBorder="1" applyAlignment="1">
      <alignment/>
    </xf>
    <xf numFmtId="181" fontId="9" fillId="0" borderId="1" xfId="18" applyNumberFormat="1" applyFont="1" applyBorder="1" applyAlignment="1">
      <alignment/>
    </xf>
    <xf numFmtId="181" fontId="9" fillId="0" borderId="0" xfId="18" applyNumberFormat="1" applyFont="1" applyAlignment="1">
      <alignment horizontal="right"/>
    </xf>
    <xf numFmtId="181" fontId="8" fillId="0" borderId="0" xfId="18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177" fontId="4" fillId="0" borderId="0" xfId="19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177" fontId="5" fillId="0" borderId="0" xfId="19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7" fontId="5" fillId="0" borderId="0" xfId="19" applyNumberFormat="1" applyFont="1" applyAlignment="1" quotePrefix="1">
      <alignment horizontal="left"/>
    </xf>
    <xf numFmtId="177" fontId="1" fillId="0" borderId="0" xfId="19" applyNumberFormat="1" applyFont="1" applyAlignment="1">
      <alignment horizontal="center"/>
    </xf>
    <xf numFmtId="177" fontId="3" fillId="0" borderId="0" xfId="19" applyNumberFormat="1" applyFont="1" applyAlignment="1">
      <alignment horizontal="center"/>
    </xf>
    <xf numFmtId="177" fontId="1" fillId="0" borderId="0" xfId="19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7" fontId="5" fillId="2" borderId="5" xfId="19" applyNumberFormat="1" applyFont="1" applyFill="1" applyBorder="1" applyAlignment="1">
      <alignment horizontal="center"/>
    </xf>
    <xf numFmtId="177" fontId="5" fillId="0" borderId="0" xfId="19" applyNumberFormat="1" applyFont="1" applyBorder="1" applyAlignment="1">
      <alignment horizontal="center"/>
    </xf>
    <xf numFmtId="177" fontId="1" fillId="2" borderId="5" xfId="19" applyNumberFormat="1" applyFont="1" applyFill="1" applyBorder="1" applyAlignment="1">
      <alignment horizontal="center"/>
    </xf>
    <xf numFmtId="177" fontId="1" fillId="0" borderId="0" xfId="19" applyNumberFormat="1" applyFont="1" applyFill="1" applyBorder="1" applyAlignment="1">
      <alignment horizontal="center"/>
    </xf>
    <xf numFmtId="177" fontId="5" fillId="0" borderId="0" xfId="19" applyNumberFormat="1" applyFont="1" applyAlignment="1">
      <alignment horizontal="center"/>
    </xf>
    <xf numFmtId="177" fontId="5" fillId="0" borderId="0" xfId="19" applyNumberFormat="1" applyFont="1" applyBorder="1" applyAlignment="1" quotePrefix="1">
      <alignment horizontal="right"/>
    </xf>
    <xf numFmtId="177" fontId="6" fillId="0" borderId="0" xfId="19" applyNumberFormat="1" applyFont="1" applyBorder="1" applyAlignment="1" quotePrefix="1">
      <alignment horizontal="right"/>
    </xf>
    <xf numFmtId="177" fontId="1" fillId="2" borderId="0" xfId="19" applyNumberFormat="1" applyFont="1" applyFill="1" applyBorder="1" applyAlignment="1">
      <alignment horizontal="center"/>
    </xf>
    <xf numFmtId="177" fontId="1" fillId="2" borderId="1" xfId="19" applyNumberFormat="1" applyFont="1" applyFill="1" applyBorder="1" applyAlignment="1">
      <alignment horizontal="center"/>
    </xf>
    <xf numFmtId="177" fontId="1" fillId="0" borderId="0" xfId="19" applyNumberFormat="1" applyFont="1" applyBorder="1" applyAlignment="1">
      <alignment horizontal="right"/>
    </xf>
    <xf numFmtId="177" fontId="2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0" xfId="19" applyNumberFormat="1" applyFont="1" applyAlignment="1">
      <alignment horizontal="left"/>
    </xf>
    <xf numFmtId="177" fontId="1" fillId="0" borderId="0" xfId="19" applyNumberFormat="1" applyFont="1" applyBorder="1" applyAlignment="1">
      <alignment/>
    </xf>
    <xf numFmtId="180" fontId="1" fillId="0" borderId="0" xfId="19" applyNumberFormat="1" applyFont="1" applyBorder="1" applyAlignment="1">
      <alignment/>
    </xf>
    <xf numFmtId="180" fontId="2" fillId="0" borderId="0" xfId="19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80" fontId="5" fillId="0" borderId="0" xfId="19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1" fillId="0" borderId="0" xfId="19" applyNumberFormat="1" applyFont="1" applyFill="1" applyAlignment="1">
      <alignment horizontal="center"/>
    </xf>
    <xf numFmtId="177" fontId="1" fillId="0" borderId="6" xfId="0" applyNumberFormat="1" applyFont="1" applyFill="1" applyBorder="1" applyAlignment="1">
      <alignment/>
    </xf>
    <xf numFmtId="177" fontId="1" fillId="0" borderId="6" xfId="19" applyNumberFormat="1" applyFont="1" applyBorder="1" applyAlignment="1">
      <alignment horizontal="center"/>
    </xf>
    <xf numFmtId="177" fontId="1" fillId="0" borderId="7" xfId="0" applyNumberFormat="1" applyFont="1" applyFill="1" applyBorder="1" applyAlignment="1">
      <alignment/>
    </xf>
    <xf numFmtId="177" fontId="1" fillId="0" borderId="7" xfId="19" applyNumberFormat="1" applyFont="1" applyBorder="1" applyAlignment="1">
      <alignment horizontal="center"/>
    </xf>
    <xf numFmtId="177" fontId="1" fillId="0" borderId="8" xfId="0" applyNumberFormat="1" applyFont="1" applyFill="1" applyBorder="1" applyAlignment="1">
      <alignment/>
    </xf>
    <xf numFmtId="177" fontId="1" fillId="0" borderId="8" xfId="19" applyNumberFormat="1" applyFont="1" applyBorder="1" applyAlignment="1">
      <alignment horizontal="center"/>
    </xf>
    <xf numFmtId="177" fontId="1" fillId="0" borderId="1" xfId="0" applyNumberFormat="1" applyFont="1" applyFill="1" applyBorder="1" applyAlignment="1">
      <alignment/>
    </xf>
    <xf numFmtId="179" fontId="1" fillId="0" borderId="0" xfId="0" applyNumberFormat="1" applyFont="1" applyFill="1" applyBorder="1" applyAlignment="1" quotePrefix="1">
      <alignment/>
    </xf>
    <xf numFmtId="177" fontId="1" fillId="0" borderId="7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8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/>
    </xf>
    <xf numFmtId="177" fontId="1" fillId="3" borderId="7" xfId="0" applyNumberFormat="1" applyFont="1" applyFill="1" applyBorder="1" applyAlignment="1">
      <alignment/>
    </xf>
    <xf numFmtId="177" fontId="1" fillId="0" borderId="5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/>
    </xf>
    <xf numFmtId="177" fontId="1" fillId="0" borderId="0" xfId="19" applyNumberFormat="1" applyFont="1" applyAlignment="1">
      <alignment/>
    </xf>
    <xf numFmtId="177" fontId="4" fillId="0" borderId="0" xfId="19" applyNumberFormat="1" applyFont="1" applyAlignment="1">
      <alignment/>
    </xf>
    <xf numFmtId="178" fontId="1" fillId="0" borderId="0" xfId="19" applyNumberFormat="1" applyFont="1" applyBorder="1" applyAlignment="1">
      <alignment/>
    </xf>
    <xf numFmtId="177" fontId="3" fillId="0" borderId="0" xfId="19" applyNumberFormat="1" applyFont="1" applyAlignment="1">
      <alignment/>
    </xf>
    <xf numFmtId="177" fontId="2" fillId="0" borderId="0" xfId="1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43</xdr:row>
      <xdr:rowOff>0</xdr:rowOff>
    </xdr:from>
    <xdr:to>
      <xdr:col>0</xdr:col>
      <xdr:colOff>609600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%20ac\SM31-12-20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-PL (N)"/>
      <sheetName val="CONSO-BS"/>
      <sheetName val="Conso CF"/>
      <sheetName val="CF-SCD"/>
      <sheetName val="CF-SAI"/>
      <sheetName val="CF-Jap"/>
      <sheetName val="conbs-adj"/>
      <sheetName val="Taxation"/>
      <sheetName val="Disclosure"/>
      <sheetName val="P&amp;L-SMSH"/>
      <sheetName val="Tax-SMSH"/>
      <sheetName val="SMSH-BS"/>
      <sheetName val="CF-H"/>
      <sheetName val="J-Dec02"/>
      <sheetName val="J-Nov02"/>
      <sheetName val="J-Oct02"/>
      <sheetName val="J-Sep02"/>
      <sheetName val="J-Aug02"/>
      <sheetName val="J-July02"/>
      <sheetName val="J-June02"/>
      <sheetName val="J-May02"/>
      <sheetName val="J-Apr02"/>
      <sheetName val="J-Mac00"/>
      <sheetName val="J-Dec99"/>
      <sheetName val="J-Sept99"/>
    </sheetNames>
    <sheetDataSet>
      <sheetData sheetId="1">
        <row r="65536">
          <cell r="M65536">
            <v>9453360.9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B14" sqref="B14"/>
    </sheetView>
  </sheetViews>
  <sheetFormatPr defaultColWidth="9.140625" defaultRowHeight="12.75" customHeight="1"/>
  <cols>
    <col min="1" max="2" width="9.140625" style="12" customWidth="1"/>
    <col min="3" max="3" width="11.00390625" style="12" customWidth="1"/>
    <col min="4" max="4" width="9.140625" style="17" customWidth="1"/>
    <col min="5" max="5" width="4.421875" style="17" customWidth="1"/>
    <col min="6" max="6" width="11.7109375" style="17" bestFit="1" customWidth="1"/>
    <col min="7" max="7" width="4.00390625" style="17" customWidth="1"/>
    <col min="8" max="8" width="10.00390625" style="17" bestFit="1" customWidth="1"/>
    <col min="9" max="9" width="4.140625" style="17" customWidth="1"/>
    <col min="10" max="10" width="10.28125" style="17" bestFit="1" customWidth="1"/>
    <col min="11" max="16384" width="9.140625" style="12" customWidth="1"/>
  </cols>
  <sheetData>
    <row r="1" s="1" customFormat="1" ht="16.5">
      <c r="A1" s="2" t="s">
        <v>0</v>
      </c>
    </row>
    <row r="2" s="1" customFormat="1" ht="12.75">
      <c r="A2" s="3" t="s">
        <v>1</v>
      </c>
    </row>
    <row r="3" s="1" customFormat="1" ht="12.75">
      <c r="A3" s="3"/>
    </row>
    <row r="4" s="1" customFormat="1" ht="12.75">
      <c r="A4" s="3"/>
    </row>
    <row r="5" ht="12.75">
      <c r="A5" s="4" t="s">
        <v>2</v>
      </c>
    </row>
    <row r="6" ht="12.75">
      <c r="A6" s="4" t="s">
        <v>3</v>
      </c>
    </row>
    <row r="9" spans="4:10" ht="12.75">
      <c r="D9" s="5" t="s">
        <v>4</v>
      </c>
      <c r="F9" s="5" t="s">
        <v>5</v>
      </c>
      <c r="H9" s="5" t="s">
        <v>6</v>
      </c>
      <c r="J9" s="5" t="s">
        <v>7</v>
      </c>
    </row>
    <row r="10" spans="4:10" ht="12.75">
      <c r="D10" s="5" t="s">
        <v>8</v>
      </c>
      <c r="F10" s="5" t="s">
        <v>8</v>
      </c>
      <c r="H10" s="5" t="s">
        <v>9</v>
      </c>
      <c r="J10" s="5" t="s">
        <v>9</v>
      </c>
    </row>
    <row r="11" spans="4:10" ht="12.75">
      <c r="D11" s="5" t="s">
        <v>10</v>
      </c>
      <c r="F11" s="5" t="s">
        <v>10</v>
      </c>
      <c r="H11" s="5" t="s">
        <v>11</v>
      </c>
      <c r="J11" s="5" t="s">
        <v>11</v>
      </c>
    </row>
    <row r="12" spans="4:10" ht="12.75">
      <c r="D12" s="6" t="s">
        <v>12</v>
      </c>
      <c r="F12" s="6" t="s">
        <v>13</v>
      </c>
      <c r="H12" s="6" t="s">
        <v>12</v>
      </c>
      <c r="J12" s="6" t="s">
        <v>13</v>
      </c>
    </row>
    <row r="13" spans="4:10" ht="12.75">
      <c r="D13" s="5" t="s">
        <v>14</v>
      </c>
      <c r="F13" s="5" t="s">
        <v>14</v>
      </c>
      <c r="H13" s="5" t="s">
        <v>14</v>
      </c>
      <c r="J13" s="5" t="s">
        <v>14</v>
      </c>
    </row>
    <row r="15" spans="1:10" ht="12.75">
      <c r="A15" s="7" t="s">
        <v>15</v>
      </c>
      <c r="B15" s="7"/>
      <c r="D15" s="8">
        <v>10808</v>
      </c>
      <c r="E15" s="8"/>
      <c r="F15" s="8">
        <v>8885</v>
      </c>
      <c r="G15" s="8"/>
      <c r="H15" s="8">
        <v>27268</v>
      </c>
      <c r="I15" s="8"/>
      <c r="J15" s="8">
        <v>26759</v>
      </c>
    </row>
    <row r="16" spans="1:10" ht="12.75">
      <c r="A16" s="7"/>
      <c r="B16" s="7"/>
      <c r="D16" s="8"/>
      <c r="E16" s="8"/>
      <c r="F16" s="8"/>
      <c r="G16" s="8"/>
      <c r="H16" s="8"/>
      <c r="I16" s="8"/>
      <c r="J16" s="8"/>
    </row>
    <row r="17" spans="1:10" ht="12.75">
      <c r="A17" s="7" t="s">
        <v>16</v>
      </c>
      <c r="B17" s="7"/>
      <c r="D17" s="8">
        <v>-11484</v>
      </c>
      <c r="E17" s="8"/>
      <c r="F17" s="8">
        <v>-8449</v>
      </c>
      <c r="G17" s="8"/>
      <c r="H17" s="8">
        <v>-28174</v>
      </c>
      <c r="I17" s="8"/>
      <c r="J17" s="8">
        <v>-24142</v>
      </c>
    </row>
    <row r="18" spans="1:10" ht="12.75">
      <c r="A18" s="7"/>
      <c r="B18" s="7"/>
      <c r="D18" s="8"/>
      <c r="E18" s="8"/>
      <c r="F18" s="8"/>
      <c r="G18" s="8"/>
      <c r="H18" s="8"/>
      <c r="I18" s="8"/>
      <c r="J18" s="8"/>
    </row>
    <row r="19" spans="1:10" ht="12.75">
      <c r="A19" s="7" t="s">
        <v>17</v>
      </c>
      <c r="B19" s="7"/>
      <c r="D19" s="8">
        <v>321</v>
      </c>
      <c r="E19" s="8"/>
      <c r="F19" s="8">
        <v>66</v>
      </c>
      <c r="G19" s="8"/>
      <c r="H19" s="8">
        <v>501</v>
      </c>
      <c r="I19" s="8"/>
      <c r="J19" s="8">
        <v>101</v>
      </c>
    </row>
    <row r="20" spans="1:10" ht="12.75">
      <c r="A20" s="7"/>
      <c r="B20" s="7"/>
      <c r="D20" s="9"/>
      <c r="E20" s="9"/>
      <c r="F20" s="9"/>
      <c r="G20" s="9"/>
      <c r="H20" s="9"/>
      <c r="I20" s="9"/>
      <c r="J20" s="9"/>
    </row>
    <row r="21" spans="1:10" ht="12.75">
      <c r="A21" s="7" t="s">
        <v>18</v>
      </c>
      <c r="B21" s="7"/>
      <c r="D21" s="8">
        <v>-355</v>
      </c>
      <c r="E21" s="8"/>
      <c r="F21" s="8">
        <f>SUM(F15:F19)</f>
        <v>502</v>
      </c>
      <c r="G21" s="8"/>
      <c r="H21" s="8">
        <v>-405</v>
      </c>
      <c r="I21" s="8"/>
      <c r="J21" s="8">
        <f>SUM(J15:J19)</f>
        <v>2718</v>
      </c>
    </row>
    <row r="22" spans="1:10" ht="12.75">
      <c r="A22" s="7"/>
      <c r="B22" s="7"/>
      <c r="D22" s="8"/>
      <c r="E22" s="8"/>
      <c r="F22" s="8"/>
      <c r="G22" s="8"/>
      <c r="H22" s="8"/>
      <c r="I22" s="8"/>
      <c r="J22" s="8"/>
    </row>
    <row r="23" spans="1:10" ht="12.75">
      <c r="A23" s="7" t="s">
        <v>19</v>
      </c>
      <c r="B23" s="7"/>
      <c r="D23" s="8">
        <v>-163</v>
      </c>
      <c r="E23" s="8"/>
      <c r="F23" s="8">
        <v>-160</v>
      </c>
      <c r="G23" s="8"/>
      <c r="H23" s="8">
        <v>-479</v>
      </c>
      <c r="I23" s="8"/>
      <c r="J23" s="8">
        <v>-515</v>
      </c>
    </row>
    <row r="24" spans="1:10" ht="12.75">
      <c r="A24" s="7"/>
      <c r="B24" s="7"/>
      <c r="D24" s="9"/>
      <c r="E24" s="9"/>
      <c r="F24" s="9"/>
      <c r="G24" s="9"/>
      <c r="H24" s="9"/>
      <c r="I24" s="9"/>
      <c r="J24" s="9"/>
    </row>
    <row r="25" spans="1:10" ht="12.75">
      <c r="A25" s="7" t="s">
        <v>20</v>
      </c>
      <c r="B25" s="7"/>
      <c r="D25" s="8">
        <v>-518</v>
      </c>
      <c r="E25" s="8"/>
      <c r="F25" s="8">
        <f>SUM(F21:F24)</f>
        <v>342</v>
      </c>
      <c r="G25" s="8"/>
      <c r="H25" s="8">
        <v>-884</v>
      </c>
      <c r="I25" s="8"/>
      <c r="J25" s="8">
        <f>SUM(J21:J24)</f>
        <v>2203</v>
      </c>
    </row>
    <row r="26" spans="1:10" ht="12.75">
      <c r="A26" s="7"/>
      <c r="B26" s="7"/>
      <c r="D26" s="8"/>
      <c r="E26" s="8"/>
      <c r="F26" s="8"/>
      <c r="G26" s="8"/>
      <c r="H26" s="8"/>
      <c r="I26" s="8"/>
      <c r="J26" s="8"/>
    </row>
    <row r="27" spans="1:10" ht="12.75">
      <c r="A27" s="7" t="s">
        <v>21</v>
      </c>
      <c r="B27" s="7"/>
      <c r="D27" s="8">
        <v>91</v>
      </c>
      <c r="E27" s="8"/>
      <c r="F27" s="8">
        <v>-217</v>
      </c>
      <c r="G27" s="8"/>
      <c r="H27" s="8">
        <v>-176</v>
      </c>
      <c r="I27" s="8"/>
      <c r="J27" s="8">
        <v>-822</v>
      </c>
    </row>
    <row r="28" spans="1:10" ht="12.75">
      <c r="A28" s="7"/>
      <c r="B28" s="7"/>
      <c r="D28" s="9"/>
      <c r="E28" s="9"/>
      <c r="F28" s="9"/>
      <c r="G28" s="9"/>
      <c r="H28" s="9"/>
      <c r="I28" s="9"/>
      <c r="J28" s="9"/>
    </row>
    <row r="29" spans="1:10" ht="12.75">
      <c r="A29" s="7" t="s">
        <v>22</v>
      </c>
      <c r="B29" s="7"/>
      <c r="D29" s="8">
        <f>SUM(D25:D28)</f>
        <v>-427</v>
      </c>
      <c r="E29" s="8"/>
      <c r="F29" s="8">
        <f>SUM(F25:F28)</f>
        <v>125</v>
      </c>
      <c r="G29" s="8"/>
      <c r="H29" s="8">
        <f>SUM(H25:H28)</f>
        <v>-1060</v>
      </c>
      <c r="I29" s="8"/>
      <c r="J29" s="8">
        <f>SUM(J25:J28)</f>
        <v>1381</v>
      </c>
    </row>
    <row r="30" spans="1:10" ht="12.75">
      <c r="A30" s="7"/>
      <c r="B30" s="7"/>
      <c r="D30" s="8"/>
      <c r="E30" s="8"/>
      <c r="F30" s="8"/>
      <c r="G30" s="8"/>
      <c r="H30" s="8"/>
      <c r="I30" s="8"/>
      <c r="J30" s="8"/>
    </row>
    <row r="31" spans="1:10" ht="12.75">
      <c r="A31" s="7" t="s">
        <v>23</v>
      </c>
      <c r="B31" s="7"/>
      <c r="D31" s="10">
        <v>0</v>
      </c>
      <c r="E31" s="10"/>
      <c r="F31" s="10">
        <v>0</v>
      </c>
      <c r="G31" s="10"/>
      <c r="H31" s="10">
        <v>0</v>
      </c>
      <c r="I31" s="10"/>
      <c r="J31" s="10">
        <v>0</v>
      </c>
    </row>
    <row r="32" spans="1:10" ht="12.75">
      <c r="A32" s="7"/>
      <c r="B32" s="7"/>
      <c r="D32" s="10"/>
      <c r="E32" s="10"/>
      <c r="F32" s="10"/>
      <c r="G32" s="10"/>
      <c r="H32" s="10"/>
      <c r="I32" s="10"/>
      <c r="J32" s="10"/>
    </row>
    <row r="33" spans="1:10" ht="13.5" thickBot="1">
      <c r="A33" s="7" t="s">
        <v>24</v>
      </c>
      <c r="B33" s="7"/>
      <c r="D33" s="11">
        <f>SUM(D29:D32)</f>
        <v>-427</v>
      </c>
      <c r="E33" s="11"/>
      <c r="F33" s="11">
        <f>SUM(F29:F32)</f>
        <v>125</v>
      </c>
      <c r="G33" s="11"/>
      <c r="H33" s="11">
        <f>SUM(H29:H32)</f>
        <v>-1060</v>
      </c>
      <c r="I33" s="11"/>
      <c r="J33" s="11">
        <f>SUM(J29:J32)</f>
        <v>1381</v>
      </c>
    </row>
    <row r="34" spans="1:2" ht="13.5" thickTop="1">
      <c r="A34" s="7"/>
      <c r="B34" s="7"/>
    </row>
    <row r="35" spans="1:2" ht="12.75">
      <c r="A35" s="7"/>
      <c r="B35" s="7"/>
    </row>
    <row r="36" spans="1:2" ht="12.75">
      <c r="A36" s="7" t="s">
        <v>25</v>
      </c>
      <c r="B36" s="7"/>
    </row>
    <row r="37" spans="1:10" ht="12.75">
      <c r="A37" s="12" t="s">
        <v>26</v>
      </c>
      <c r="D37" s="5" t="s">
        <v>27</v>
      </c>
      <c r="E37" s="5"/>
      <c r="F37" s="5" t="s">
        <v>28</v>
      </c>
      <c r="G37" s="5"/>
      <c r="H37" s="5" t="s">
        <v>29</v>
      </c>
      <c r="I37" s="5"/>
      <c r="J37" s="5" t="s">
        <v>30</v>
      </c>
    </row>
    <row r="38" spans="1:10" ht="12.75">
      <c r="A38" s="13" t="s">
        <v>31</v>
      </c>
      <c r="D38" s="5"/>
      <c r="E38" s="5"/>
      <c r="F38" s="5"/>
      <c r="G38" s="5"/>
      <c r="H38" s="5"/>
      <c r="I38" s="5"/>
      <c r="J38" s="5"/>
    </row>
    <row r="39" spans="1:10" ht="13.5" thickBot="1">
      <c r="A39" s="12" t="s">
        <v>32</v>
      </c>
      <c r="D39" s="14" t="s">
        <v>33</v>
      </c>
      <c r="E39" s="14"/>
      <c r="F39" s="14" t="s">
        <v>33</v>
      </c>
      <c r="G39" s="14"/>
      <c r="H39" s="14" t="s">
        <v>33</v>
      </c>
      <c r="I39" s="14"/>
      <c r="J39" s="14" t="s">
        <v>33</v>
      </c>
    </row>
    <row r="40" ht="13.5" thickTop="1"/>
    <row r="43" ht="12.75">
      <c r="A43" s="15"/>
    </row>
    <row r="56" ht="12.75">
      <c r="A56" s="4" t="s">
        <v>34</v>
      </c>
    </row>
    <row r="57" ht="12.75">
      <c r="A57" s="4" t="s">
        <v>35</v>
      </c>
    </row>
    <row r="58" ht="12.75">
      <c r="J58" s="16" t="s">
        <v>36</v>
      </c>
    </row>
    <row r="60" ht="12.75">
      <c r="J60" s="12"/>
    </row>
  </sheetData>
  <printOptions/>
  <pageMargins left="0.75" right="0.75" top="0.5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67" sqref="E67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1" customWidth="1"/>
    <col min="8" max="16384" width="9.140625" style="1" customWidth="1"/>
  </cols>
  <sheetData>
    <row r="1" ht="16.5">
      <c r="A1" s="2" t="s">
        <v>0</v>
      </c>
    </row>
    <row r="2" ht="12.75">
      <c r="A2" s="3" t="s">
        <v>1</v>
      </c>
    </row>
    <row r="3" ht="12.75">
      <c r="A3" s="3"/>
    </row>
    <row r="4" ht="12.75">
      <c r="A4" s="3"/>
    </row>
    <row r="5" ht="12.75">
      <c r="A5" s="18" t="s">
        <v>37</v>
      </c>
    </row>
    <row r="6" ht="12.75">
      <c r="A6" s="18" t="s">
        <v>38</v>
      </c>
    </row>
    <row r="7" ht="12.75">
      <c r="A7" s="19"/>
    </row>
    <row r="9" spans="5:7" s="12" customFormat="1" ht="12.75">
      <c r="E9" s="20" t="s">
        <v>39</v>
      </c>
      <c r="F9" s="21"/>
      <c r="G9" s="20" t="s">
        <v>40</v>
      </c>
    </row>
    <row r="10" spans="5:7" s="12" customFormat="1" ht="12.75">
      <c r="E10" s="20" t="s">
        <v>41</v>
      </c>
      <c r="F10" s="21"/>
      <c r="G10" s="20" t="s">
        <v>42</v>
      </c>
    </row>
    <row r="11" spans="5:7" s="12" customFormat="1" ht="12.75">
      <c r="E11" s="22">
        <v>37621</v>
      </c>
      <c r="F11" s="23"/>
      <c r="G11" s="22">
        <v>37346</v>
      </c>
    </row>
    <row r="12" spans="5:7" s="12" customFormat="1" ht="12.75">
      <c r="E12" s="20" t="s">
        <v>43</v>
      </c>
      <c r="F12" s="21"/>
      <c r="G12" s="20" t="s">
        <v>43</v>
      </c>
    </row>
    <row r="13" spans="5:7" s="12" customFormat="1" ht="12.75">
      <c r="E13" s="21"/>
      <c r="F13" s="21"/>
      <c r="G13" s="24" t="s">
        <v>44</v>
      </c>
    </row>
    <row r="14" spans="1:7" s="12" customFormat="1" ht="12.75">
      <c r="A14" s="15" t="s">
        <v>45</v>
      </c>
      <c r="B14" s="15"/>
      <c r="C14" s="15"/>
      <c r="D14" s="15"/>
      <c r="E14" s="25">
        <v>39926</v>
      </c>
      <c r="F14" s="25"/>
      <c r="G14" s="25">
        <v>41489</v>
      </c>
    </row>
    <row r="15" spans="1:7" s="12" customFormat="1" ht="5.25" customHeight="1">
      <c r="A15" s="15"/>
      <c r="B15" s="15"/>
      <c r="C15" s="15"/>
      <c r="D15" s="15"/>
      <c r="E15" s="25"/>
      <c r="F15" s="25"/>
      <c r="G15" s="25"/>
    </row>
    <row r="16" spans="1:7" ht="12.75">
      <c r="A16" s="15" t="s">
        <v>46</v>
      </c>
      <c r="B16" s="15"/>
      <c r="C16" s="15"/>
      <c r="D16" s="15"/>
      <c r="E16" s="25">
        <v>999</v>
      </c>
      <c r="F16" s="25"/>
      <c r="G16" s="25">
        <v>1032</v>
      </c>
    </row>
    <row r="17" spans="1:7" s="12" customFormat="1" ht="6.75" customHeight="1">
      <c r="A17" s="15"/>
      <c r="B17" s="15"/>
      <c r="C17" s="15"/>
      <c r="D17" s="15"/>
      <c r="E17" s="25"/>
      <c r="F17" s="25"/>
      <c r="G17" s="25"/>
    </row>
    <row r="18" spans="1:7" s="12" customFormat="1" ht="12.75">
      <c r="A18" s="15" t="s">
        <v>47</v>
      </c>
      <c r="B18" s="15"/>
      <c r="C18" s="15"/>
      <c r="D18" s="15"/>
      <c r="E18" s="25">
        <v>0</v>
      </c>
      <c r="F18" s="25"/>
      <c r="G18" s="25">
        <v>0</v>
      </c>
    </row>
    <row r="19" spans="1:7" s="12" customFormat="1" ht="5.25" customHeight="1">
      <c r="A19" s="15"/>
      <c r="B19" s="15"/>
      <c r="C19" s="15"/>
      <c r="D19" s="15"/>
      <c r="E19" s="25"/>
      <c r="F19" s="25"/>
      <c r="G19" s="25"/>
    </row>
    <row r="20" spans="1:7" s="12" customFormat="1" ht="12.75">
      <c r="A20" s="15" t="s">
        <v>48</v>
      </c>
      <c r="B20" s="15"/>
      <c r="C20" s="15"/>
      <c r="D20" s="15"/>
      <c r="E20" s="25">
        <v>30</v>
      </c>
      <c r="F20" s="25"/>
      <c r="G20" s="25">
        <v>30</v>
      </c>
    </row>
    <row r="21" spans="1:7" s="12" customFormat="1" ht="6.75" customHeight="1">
      <c r="A21" s="15"/>
      <c r="B21" s="15"/>
      <c r="C21" s="15"/>
      <c r="D21" s="15"/>
      <c r="E21" s="25"/>
      <c r="F21" s="25"/>
      <c r="G21" s="25"/>
    </row>
    <row r="22" spans="1:7" s="12" customFormat="1" ht="12.75">
      <c r="A22" s="15" t="s">
        <v>49</v>
      </c>
      <c r="B22" s="15"/>
      <c r="C22" s="15"/>
      <c r="D22" s="15"/>
      <c r="E22" s="25"/>
      <c r="F22" s="25"/>
      <c r="G22" s="25"/>
    </row>
    <row r="23" spans="1:7" s="12" customFormat="1" ht="12.75">
      <c r="A23" s="15"/>
      <c r="B23" s="26" t="s">
        <v>50</v>
      </c>
      <c r="C23" s="15"/>
      <c r="D23" s="15"/>
      <c r="E23" s="25">
        <v>2637</v>
      </c>
      <c r="F23" s="25"/>
      <c r="G23" s="25">
        <v>3573</v>
      </c>
    </row>
    <row r="24" spans="1:7" s="12" customFormat="1" ht="12.75">
      <c r="A24" s="15"/>
      <c r="B24" s="26" t="s">
        <v>51</v>
      </c>
      <c r="C24" s="15"/>
      <c r="D24" s="15"/>
      <c r="E24" s="25">
        <v>13888</v>
      </c>
      <c r="F24" s="25"/>
      <c r="G24" s="25">
        <v>11157</v>
      </c>
    </row>
    <row r="25" spans="1:7" s="12" customFormat="1" ht="12.75">
      <c r="A25" s="15"/>
      <c r="B25" s="26" t="s">
        <v>52</v>
      </c>
      <c r="C25" s="15"/>
      <c r="D25" s="15"/>
      <c r="E25" s="25">
        <f>2782+180</f>
        <v>2962</v>
      </c>
      <c r="F25" s="25"/>
      <c r="G25" s="25">
        <v>4681</v>
      </c>
    </row>
    <row r="26" spans="1:7" s="12" customFormat="1" ht="12.75">
      <c r="A26" s="15"/>
      <c r="B26" s="26" t="s">
        <v>53</v>
      </c>
      <c r="C26" s="15"/>
      <c r="D26" s="15"/>
      <c r="E26" s="25">
        <v>9453</v>
      </c>
      <c r="F26" s="25"/>
      <c r="G26" s="25">
        <v>9373</v>
      </c>
    </row>
    <row r="27" spans="1:7" s="12" customFormat="1" ht="12.75">
      <c r="A27" s="15"/>
      <c r="B27" s="26" t="s">
        <v>54</v>
      </c>
      <c r="C27" s="15"/>
      <c r="D27" s="15"/>
      <c r="E27" s="25">
        <v>1710</v>
      </c>
      <c r="F27" s="25"/>
      <c r="G27" s="25">
        <f>1693</f>
        <v>1693</v>
      </c>
    </row>
    <row r="28" spans="1:7" s="12" customFormat="1" ht="12.75">
      <c r="A28" s="15"/>
      <c r="B28" s="26"/>
      <c r="C28" s="15"/>
      <c r="D28" s="15"/>
      <c r="E28" s="27">
        <f>SUM(E23:E27)</f>
        <v>30650</v>
      </c>
      <c r="F28" s="25"/>
      <c r="G28" s="27">
        <f>SUM(G23:G27)</f>
        <v>30477</v>
      </c>
    </row>
    <row r="29" spans="1:7" s="12" customFormat="1" ht="6.75" customHeight="1">
      <c r="A29" s="15"/>
      <c r="B29" s="15"/>
      <c r="C29" s="15"/>
      <c r="D29" s="15"/>
      <c r="E29" s="25"/>
      <c r="F29" s="25"/>
      <c r="G29" s="25"/>
    </row>
    <row r="30" spans="1:7" s="12" customFormat="1" ht="12.75">
      <c r="A30" s="15" t="s">
        <v>55</v>
      </c>
      <c r="B30" s="15"/>
      <c r="C30" s="15"/>
      <c r="D30" s="15"/>
      <c r="E30" s="25"/>
      <c r="F30" s="25"/>
      <c r="G30" s="25"/>
    </row>
    <row r="31" spans="1:7" s="12" customFormat="1" ht="12.75">
      <c r="A31" s="15"/>
      <c r="B31" s="26" t="s">
        <v>56</v>
      </c>
      <c r="C31" s="15"/>
      <c r="D31" s="15"/>
      <c r="E31" s="25">
        <v>7093</v>
      </c>
      <c r="F31" s="25"/>
      <c r="G31" s="25">
        <v>4508</v>
      </c>
    </row>
    <row r="32" spans="1:7" s="12" customFormat="1" ht="12.75">
      <c r="A32" s="15"/>
      <c r="B32" s="26" t="s">
        <v>57</v>
      </c>
      <c r="C32" s="15"/>
      <c r="D32" s="15"/>
      <c r="E32" s="25">
        <v>2920</v>
      </c>
      <c r="F32" s="25"/>
      <c r="G32" s="25">
        <v>3091</v>
      </c>
    </row>
    <row r="33" spans="1:7" s="12" customFormat="1" ht="12.75">
      <c r="A33" s="15"/>
      <c r="B33" s="26" t="s">
        <v>58</v>
      </c>
      <c r="C33" s="15"/>
      <c r="D33" s="15"/>
      <c r="E33" s="25">
        <v>2519</v>
      </c>
      <c r="F33" s="25"/>
      <c r="G33" s="25">
        <f>3947+180</f>
        <v>4127</v>
      </c>
    </row>
    <row r="34" spans="1:7" s="12" customFormat="1" ht="12.75">
      <c r="A34" s="15"/>
      <c r="B34" s="26" t="s">
        <v>59</v>
      </c>
      <c r="C34" s="15"/>
      <c r="D34" s="15"/>
      <c r="E34" s="25">
        <v>2744</v>
      </c>
      <c r="F34" s="25"/>
      <c r="G34" s="25">
        <v>1114</v>
      </c>
    </row>
    <row r="35" spans="1:7" s="12" customFormat="1" ht="12.75">
      <c r="A35" s="15"/>
      <c r="B35" s="26" t="s">
        <v>60</v>
      </c>
      <c r="C35" s="15"/>
      <c r="D35" s="15"/>
      <c r="E35" s="25">
        <v>0</v>
      </c>
      <c r="F35" s="25"/>
      <c r="G35" s="25">
        <v>900</v>
      </c>
    </row>
    <row r="36" spans="1:7" s="12" customFormat="1" ht="12.75">
      <c r="A36" s="15"/>
      <c r="B36" s="26" t="s">
        <v>61</v>
      </c>
      <c r="C36" s="15"/>
      <c r="D36" s="15"/>
      <c r="E36" s="25">
        <v>1882</v>
      </c>
      <c r="F36" s="25"/>
      <c r="G36" s="25">
        <v>0</v>
      </c>
    </row>
    <row r="37" spans="1:7" s="12" customFormat="1" ht="12.75">
      <c r="A37" s="15"/>
      <c r="B37" s="26"/>
      <c r="C37" s="15"/>
      <c r="D37" s="15"/>
      <c r="E37" s="27">
        <f>SUM(E31:E36)</f>
        <v>17158</v>
      </c>
      <c r="F37" s="25"/>
      <c r="G37" s="27">
        <f>SUM(G31:G36)</f>
        <v>13740</v>
      </c>
    </row>
    <row r="38" spans="1:7" s="12" customFormat="1" ht="6.75" customHeight="1">
      <c r="A38" s="15"/>
      <c r="B38" s="15"/>
      <c r="C38" s="15"/>
      <c r="D38" s="15"/>
      <c r="E38" s="25"/>
      <c r="F38" s="25"/>
      <c r="G38" s="25"/>
    </row>
    <row r="39" spans="1:7" s="12" customFormat="1" ht="12.75">
      <c r="A39" s="15" t="s">
        <v>62</v>
      </c>
      <c r="B39" s="15"/>
      <c r="C39" s="15"/>
      <c r="D39" s="15"/>
      <c r="E39" s="25">
        <f>+E28-E37</f>
        <v>13492</v>
      </c>
      <c r="F39" s="25"/>
      <c r="G39" s="25">
        <f>G28-G37</f>
        <v>16737</v>
      </c>
    </row>
    <row r="40" spans="1:7" s="12" customFormat="1" ht="7.5" customHeight="1">
      <c r="A40" s="15"/>
      <c r="B40" s="15"/>
      <c r="C40" s="15"/>
      <c r="D40" s="15"/>
      <c r="E40" s="25"/>
      <c r="F40" s="25"/>
      <c r="G40" s="25"/>
    </row>
    <row r="41" spans="1:7" s="12" customFormat="1" ht="13.5" thickBot="1">
      <c r="A41" s="15"/>
      <c r="B41" s="15"/>
      <c r="C41" s="15"/>
      <c r="D41" s="15"/>
      <c r="E41" s="28">
        <f>+E39+E16+E20+E14+E18</f>
        <v>54447</v>
      </c>
      <c r="F41" s="25"/>
      <c r="G41" s="28">
        <f>+G14+G20+G16+G39</f>
        <v>59288</v>
      </c>
    </row>
    <row r="42" spans="1:7" s="12" customFormat="1" ht="6.75" customHeight="1" thickTop="1">
      <c r="A42" s="15"/>
      <c r="B42" s="15"/>
      <c r="C42" s="15"/>
      <c r="D42" s="15"/>
      <c r="E42" s="25"/>
      <c r="F42" s="25"/>
      <c r="G42" s="25"/>
    </row>
    <row r="43" spans="1:7" s="12" customFormat="1" ht="12.75">
      <c r="A43" s="15" t="s">
        <v>63</v>
      </c>
      <c r="B43" s="15"/>
      <c r="C43" s="15"/>
      <c r="D43" s="15"/>
      <c r="E43" s="25">
        <v>30000</v>
      </c>
      <c r="F43" s="25"/>
      <c r="G43" s="25">
        <v>30000</v>
      </c>
    </row>
    <row r="44" spans="1:7" s="12" customFormat="1" ht="12.75">
      <c r="A44" s="15" t="s">
        <v>64</v>
      </c>
      <c r="B44" s="15"/>
      <c r="C44" s="15"/>
      <c r="D44" s="15"/>
      <c r="E44" s="25"/>
      <c r="F44" s="25"/>
      <c r="G44" s="25"/>
    </row>
    <row r="45" spans="1:7" s="12" customFormat="1" ht="12.75">
      <c r="A45" s="15"/>
      <c r="B45" s="26" t="s">
        <v>65</v>
      </c>
      <c r="C45" s="15"/>
      <c r="D45" s="15"/>
      <c r="E45" s="25">
        <v>1024</v>
      </c>
      <c r="F45" s="25"/>
      <c r="G45" s="25">
        <v>1024</v>
      </c>
    </row>
    <row r="46" spans="1:7" s="12" customFormat="1" ht="12.75">
      <c r="A46" s="15"/>
      <c r="B46" s="26" t="s">
        <v>66</v>
      </c>
      <c r="C46" s="15"/>
      <c r="D46" s="15"/>
      <c r="E46" s="25">
        <v>1097</v>
      </c>
      <c r="F46" s="25"/>
      <c r="G46" s="25">
        <v>1097</v>
      </c>
    </row>
    <row r="47" spans="1:7" s="12" customFormat="1" ht="12.75">
      <c r="A47" s="15"/>
      <c r="B47" s="26" t="s">
        <v>67</v>
      </c>
      <c r="C47" s="15"/>
      <c r="D47" s="15"/>
      <c r="E47" s="25">
        <v>20179</v>
      </c>
      <c r="F47" s="25"/>
      <c r="G47" s="25">
        <v>21235</v>
      </c>
    </row>
    <row r="48" spans="1:7" s="12" customFormat="1" ht="2.25" customHeight="1">
      <c r="A48" s="15"/>
      <c r="B48" s="26"/>
      <c r="C48" s="15"/>
      <c r="D48" s="15"/>
      <c r="E48" s="29"/>
      <c r="F48" s="25"/>
      <c r="G48" s="29"/>
    </row>
    <row r="49" spans="1:7" s="12" customFormat="1" ht="12.75">
      <c r="A49" s="15" t="s">
        <v>68</v>
      </c>
      <c r="B49" s="26"/>
      <c r="C49" s="15"/>
      <c r="D49" s="15"/>
      <c r="E49" s="25">
        <f>SUM(E43:E48)</f>
        <v>52300</v>
      </c>
      <c r="F49" s="25"/>
      <c r="G49" s="25">
        <f>SUM(G43:G48)</f>
        <v>53356</v>
      </c>
    </row>
    <row r="50" spans="1:7" s="12" customFormat="1" ht="6.75" customHeight="1">
      <c r="A50" s="15"/>
      <c r="B50" s="15"/>
      <c r="C50" s="15"/>
      <c r="D50" s="15"/>
      <c r="E50" s="25"/>
      <c r="F50" s="25"/>
      <c r="G50" s="25"/>
    </row>
    <row r="51" spans="1:7" s="12" customFormat="1" ht="12.75">
      <c r="A51" s="15" t="s">
        <v>69</v>
      </c>
      <c r="B51" s="15"/>
      <c r="C51" s="15"/>
      <c r="D51" s="15"/>
      <c r="E51" s="25">
        <v>0</v>
      </c>
      <c r="F51" s="25"/>
      <c r="G51" s="25">
        <v>0</v>
      </c>
    </row>
    <row r="52" spans="1:7" s="12" customFormat="1" ht="6.75" customHeight="1">
      <c r="A52" s="15"/>
      <c r="B52" s="15"/>
      <c r="C52" s="15"/>
      <c r="D52" s="15"/>
      <c r="E52" s="25"/>
      <c r="F52" s="25"/>
      <c r="G52" s="25"/>
    </row>
    <row r="53" spans="1:7" s="12" customFormat="1" ht="12.75">
      <c r="A53" s="15" t="s">
        <v>70</v>
      </c>
      <c r="B53" s="15"/>
      <c r="C53" s="15"/>
      <c r="D53" s="15"/>
      <c r="E53" s="25"/>
      <c r="F53" s="25"/>
      <c r="G53" s="25"/>
    </row>
    <row r="54" spans="2:7" s="12" customFormat="1" ht="12.75">
      <c r="B54" s="26" t="s">
        <v>71</v>
      </c>
      <c r="C54" s="15"/>
      <c r="D54" s="15"/>
      <c r="E54" s="25">
        <v>0</v>
      </c>
      <c r="F54" s="25"/>
      <c r="G54" s="25">
        <v>1023</v>
      </c>
    </row>
    <row r="55" spans="2:7" s="12" customFormat="1" ht="12.75">
      <c r="B55" s="26" t="s">
        <v>61</v>
      </c>
      <c r="C55" s="15"/>
      <c r="D55" s="15"/>
      <c r="E55" s="25">
        <v>1962</v>
      </c>
      <c r="F55" s="25"/>
      <c r="G55" s="25">
        <v>2297</v>
      </c>
    </row>
    <row r="56" spans="2:7" s="12" customFormat="1" ht="12.75">
      <c r="B56" s="26" t="s">
        <v>72</v>
      </c>
      <c r="C56" s="15"/>
      <c r="D56" s="15"/>
      <c r="E56" s="25">
        <v>185</v>
      </c>
      <c r="F56" s="25"/>
      <c r="G56" s="25">
        <v>2612</v>
      </c>
    </row>
    <row r="57" spans="1:7" s="12" customFormat="1" ht="2.25" customHeight="1">
      <c r="A57" s="15"/>
      <c r="B57" s="15"/>
      <c r="C57" s="15"/>
      <c r="D57" s="15"/>
      <c r="E57" s="25"/>
      <c r="F57" s="25"/>
      <c r="G57" s="25"/>
    </row>
    <row r="58" spans="1:7" s="12" customFormat="1" ht="13.5" thickBot="1">
      <c r="A58" s="15"/>
      <c r="B58" s="15"/>
      <c r="C58" s="15"/>
      <c r="D58" s="15"/>
      <c r="E58" s="28">
        <f>SUM(E49:E57)</f>
        <v>54447</v>
      </c>
      <c r="F58" s="25"/>
      <c r="G58" s="28">
        <f>SUM(G49:G57)</f>
        <v>59288</v>
      </c>
    </row>
    <row r="59" spans="1:7" s="12" customFormat="1" ht="6.75" customHeight="1" thickTop="1">
      <c r="A59" s="15"/>
      <c r="B59" s="15"/>
      <c r="C59" s="15"/>
      <c r="D59" s="15"/>
      <c r="E59" s="25"/>
      <c r="F59" s="25"/>
      <c r="G59" s="25"/>
    </row>
    <row r="60" spans="1:7" s="12" customFormat="1" ht="12.75">
      <c r="A60" s="15" t="s">
        <v>73</v>
      </c>
      <c r="B60" s="15"/>
      <c r="C60" s="15"/>
      <c r="D60" s="15"/>
      <c r="E60" s="30" t="s">
        <v>74</v>
      </c>
      <c r="F60" s="25"/>
      <c r="G60" s="30" t="s">
        <v>75</v>
      </c>
    </row>
    <row r="61" spans="1:7" s="12" customFormat="1" ht="12.75">
      <c r="A61" s="15"/>
      <c r="B61" s="15"/>
      <c r="C61" s="15"/>
      <c r="D61" s="15"/>
      <c r="E61" s="25">
        <f>+E41-E58</f>
        <v>0</v>
      </c>
      <c r="F61" s="25"/>
      <c r="G61" s="31"/>
    </row>
    <row r="62" spans="1:7" s="12" customFormat="1" ht="6.75" customHeight="1">
      <c r="A62" s="15"/>
      <c r="B62" s="15"/>
      <c r="C62" s="15"/>
      <c r="D62" s="15"/>
      <c r="E62" s="25"/>
      <c r="F62" s="25"/>
      <c r="G62" s="25"/>
    </row>
    <row r="63" spans="2:6" s="12" customFormat="1" ht="12.75">
      <c r="B63" s="15"/>
      <c r="C63" s="15"/>
      <c r="D63" s="15"/>
      <c r="E63" s="25"/>
      <c r="F63" s="25"/>
    </row>
    <row r="64" spans="1:6" s="12" customFormat="1" ht="12.75">
      <c r="A64" s="32" t="s">
        <v>76</v>
      </c>
      <c r="B64" s="15"/>
      <c r="C64" s="15"/>
      <c r="D64" s="15"/>
      <c r="E64" s="25"/>
      <c r="F64" s="25"/>
    </row>
    <row r="65" spans="1:6" s="12" customFormat="1" ht="12.75">
      <c r="A65" s="32" t="s">
        <v>35</v>
      </c>
      <c r="B65" s="15"/>
      <c r="C65" s="15"/>
      <c r="D65" s="15"/>
      <c r="E65" s="15"/>
      <c r="F65" s="15"/>
    </row>
    <row r="66" spans="1:7" s="12" customFormat="1" ht="12.75">
      <c r="A66" s="15"/>
      <c r="B66" s="15"/>
      <c r="C66" s="15"/>
      <c r="D66" s="15"/>
      <c r="E66" s="15"/>
      <c r="F66" s="15"/>
      <c r="G66" s="5" t="s">
        <v>77</v>
      </c>
    </row>
    <row r="67" spans="1:7" s="12" customFormat="1" ht="12.75">
      <c r="A67" s="15"/>
      <c r="B67" s="15"/>
      <c r="C67" s="15"/>
      <c r="D67" s="15"/>
      <c r="E67" s="15"/>
      <c r="F67" s="15"/>
      <c r="G67" s="15"/>
    </row>
    <row r="68" spans="1:7" s="12" customFormat="1" ht="12.75">
      <c r="A68" s="15"/>
      <c r="B68" s="15"/>
      <c r="C68" s="15"/>
      <c r="D68" s="15"/>
      <c r="E68" s="15"/>
      <c r="F68" s="15"/>
      <c r="G68" s="15"/>
    </row>
    <row r="69" spans="1:7" s="12" customFormat="1" ht="12.75">
      <c r="A69" s="15"/>
      <c r="B69" s="15"/>
      <c r="C69" s="15"/>
      <c r="D69" s="15"/>
      <c r="E69" s="15"/>
      <c r="F69" s="15"/>
      <c r="G69" s="15"/>
    </row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</sheetData>
  <printOptions/>
  <pageMargins left="0.75" right="0.75" top="0.5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D61" sqref="D61"/>
    </sheetView>
  </sheetViews>
  <sheetFormatPr defaultColWidth="9.140625" defaultRowHeight="12.75" customHeight="1"/>
  <cols>
    <col min="1" max="1" width="27.7109375" style="12" customWidth="1"/>
    <col min="2" max="3" width="9.140625" style="12" customWidth="1"/>
    <col min="4" max="4" width="14.00390625" style="35" bestFit="1" customWidth="1"/>
    <col min="5" max="5" width="8.8515625" style="43" customWidth="1"/>
    <col min="6" max="6" width="14.00390625" style="35" bestFit="1" customWidth="1"/>
    <col min="7" max="16384" width="9.140625" style="12" customWidth="1"/>
  </cols>
  <sheetData>
    <row r="1" s="1" customFormat="1" ht="16.5">
      <c r="A1" s="2" t="s">
        <v>0</v>
      </c>
    </row>
    <row r="2" s="1" customFormat="1" ht="12.75">
      <c r="A2" s="3" t="s">
        <v>1</v>
      </c>
    </row>
    <row r="3" s="1" customFormat="1" ht="12.75">
      <c r="A3" s="3"/>
    </row>
    <row r="4" s="1" customFormat="1" ht="12.75">
      <c r="A4" s="3"/>
    </row>
    <row r="5" ht="12.75">
      <c r="A5" s="4" t="s">
        <v>78</v>
      </c>
    </row>
    <row r="6" ht="12.75">
      <c r="A6" s="4" t="s">
        <v>79</v>
      </c>
    </row>
    <row r="8" spans="4:6" ht="12.75">
      <c r="D8" s="33">
        <v>2003</v>
      </c>
      <c r="E8" s="34"/>
      <c r="F8" s="33">
        <v>2002</v>
      </c>
    </row>
    <row r="9" spans="4:6" ht="12.75">
      <c r="D9" s="35" t="s">
        <v>80</v>
      </c>
      <c r="F9" s="35" t="s">
        <v>80</v>
      </c>
    </row>
    <row r="10" spans="4:6" ht="12.75">
      <c r="D10" s="36">
        <v>37621</v>
      </c>
      <c r="F10" s="36">
        <v>37256</v>
      </c>
    </row>
    <row r="11" spans="4:6" ht="12.75">
      <c r="D11" s="35" t="s">
        <v>81</v>
      </c>
      <c r="F11" s="35" t="s">
        <v>81</v>
      </c>
    </row>
    <row r="13" spans="1:6" ht="12.75">
      <c r="A13" s="12" t="s">
        <v>82</v>
      </c>
      <c r="D13" s="35">
        <v>-1059644</v>
      </c>
      <c r="F13" s="35">
        <v>1380998</v>
      </c>
    </row>
    <row r="15" ht="12.75">
      <c r="A15" s="12" t="s">
        <v>83</v>
      </c>
    </row>
    <row r="16" spans="1:6" ht="12.75">
      <c r="A16" s="37" t="s">
        <v>84</v>
      </c>
      <c r="D16" s="35">
        <v>3464605</v>
      </c>
      <c r="F16" s="35">
        <v>3192144</v>
      </c>
    </row>
    <row r="17" spans="1:6" ht="12.75">
      <c r="A17" s="37" t="s">
        <v>85</v>
      </c>
      <c r="D17" s="35">
        <v>-195117</v>
      </c>
      <c r="F17" s="35">
        <v>-98142</v>
      </c>
    </row>
    <row r="18" spans="1:6" ht="12.75">
      <c r="A18" s="37" t="s">
        <v>86</v>
      </c>
      <c r="D18" s="35">
        <v>80539</v>
      </c>
      <c r="F18" s="35">
        <v>264987</v>
      </c>
    </row>
    <row r="19" spans="1:6" ht="12.75">
      <c r="A19" s="37" t="s">
        <v>87</v>
      </c>
      <c r="D19" s="35">
        <v>32928</v>
      </c>
      <c r="F19" s="35">
        <v>0</v>
      </c>
    </row>
    <row r="20" spans="1:6" ht="12.75">
      <c r="A20" s="37" t="s">
        <v>88</v>
      </c>
      <c r="D20" s="38">
        <v>176000</v>
      </c>
      <c r="F20" s="38">
        <v>822000</v>
      </c>
    </row>
    <row r="21" spans="4:6" ht="12.75">
      <c r="D21" s="39">
        <f>SUM(D16:D20)</f>
        <v>3558955</v>
      </c>
      <c r="F21" s="35">
        <f>SUM(F16:F20)</f>
        <v>4180989</v>
      </c>
    </row>
    <row r="22" spans="4:6" ht="12.75">
      <c r="D22" s="38"/>
      <c r="F22" s="38"/>
    </row>
    <row r="23" spans="1:6" ht="12.75">
      <c r="A23" s="12" t="s">
        <v>89</v>
      </c>
      <c r="D23" s="35">
        <f>+D13+D21</f>
        <v>2499311</v>
      </c>
      <c r="F23" s="35">
        <f>+F13+F21</f>
        <v>5561987</v>
      </c>
    </row>
    <row r="25" ht="12.75">
      <c r="A25" s="12" t="s">
        <v>90</v>
      </c>
    </row>
    <row r="26" spans="1:6" ht="12.75">
      <c r="A26" s="12" t="s">
        <v>91</v>
      </c>
      <c r="D26" s="35">
        <v>936120</v>
      </c>
      <c r="F26" s="35">
        <v>431447</v>
      </c>
    </row>
    <row r="27" spans="1:6" ht="12.75">
      <c r="A27" s="12" t="s">
        <v>92</v>
      </c>
      <c r="D27" s="35">
        <v>-878190</v>
      </c>
      <c r="F27" s="35">
        <v>-1879688</v>
      </c>
    </row>
    <row r="28" spans="1:6" ht="12.75">
      <c r="A28" s="12" t="s">
        <v>93</v>
      </c>
      <c r="D28" s="35">
        <v>3762155</v>
      </c>
      <c r="F28" s="35">
        <v>5168025</v>
      </c>
    </row>
    <row r="29" spans="1:6" ht="12.75">
      <c r="A29" s="12" t="s">
        <v>94</v>
      </c>
      <c r="D29" s="38">
        <v>0</v>
      </c>
      <c r="F29" s="38">
        <v>0</v>
      </c>
    </row>
    <row r="30" spans="4:6" ht="12.75">
      <c r="D30" s="35">
        <f>SUM(D26:D29)</f>
        <v>3820085</v>
      </c>
      <c r="F30" s="35">
        <f>SUM(F26:F29)</f>
        <v>3719784</v>
      </c>
    </row>
    <row r="32" spans="1:6" ht="12.75">
      <c r="A32" s="12" t="s">
        <v>95</v>
      </c>
      <c r="D32" s="35">
        <f>+D23+D30</f>
        <v>6319396</v>
      </c>
      <c r="F32" s="35">
        <f>+F23+F30</f>
        <v>9281771</v>
      </c>
    </row>
    <row r="33" spans="1:6" ht="12.75">
      <c r="A33" s="12" t="s">
        <v>96</v>
      </c>
      <c r="D33" s="35">
        <v>-80539</v>
      </c>
      <c r="F33" s="35">
        <v>-264987</v>
      </c>
    </row>
    <row r="34" spans="1:6" ht="12.75">
      <c r="A34" s="12" t="s">
        <v>97</v>
      </c>
      <c r="D34" s="35">
        <v>-973862</v>
      </c>
      <c r="F34" s="35">
        <v>-1146028</v>
      </c>
    </row>
    <row r="36" spans="1:6" ht="12.75">
      <c r="A36" s="12" t="s">
        <v>98</v>
      </c>
      <c r="D36" s="40">
        <f>SUM(D32:D35)</f>
        <v>5264995</v>
      </c>
      <c r="F36" s="40">
        <f>SUM(F32:F35)</f>
        <v>7870756</v>
      </c>
    </row>
    <row r="38" ht="12.75">
      <c r="A38" s="12" t="s">
        <v>99</v>
      </c>
    </row>
    <row r="39" spans="1:6" ht="12.75">
      <c r="A39" s="12" t="s">
        <v>100</v>
      </c>
      <c r="D39" s="35">
        <v>-1901055</v>
      </c>
      <c r="F39" s="35">
        <v>-5291705</v>
      </c>
    </row>
    <row r="40" spans="1:6" ht="12.75">
      <c r="A40" s="37" t="s">
        <v>101</v>
      </c>
      <c r="D40" s="38">
        <v>195117</v>
      </c>
      <c r="F40" s="38">
        <v>98142</v>
      </c>
    </row>
    <row r="41" spans="1:6" ht="12.75">
      <c r="A41" s="12" t="s">
        <v>102</v>
      </c>
      <c r="D41" s="35">
        <f>SUM(D39:D40)</f>
        <v>-1705938</v>
      </c>
      <c r="F41" s="35">
        <f>SUM(F39:F40)</f>
        <v>-5193563</v>
      </c>
    </row>
    <row r="43" ht="12.75">
      <c r="A43" s="12" t="s">
        <v>103</v>
      </c>
    </row>
    <row r="44" spans="1:6" ht="12.75">
      <c r="A44" s="12" t="s">
        <v>104</v>
      </c>
      <c r="D44" s="35">
        <v>-2873272</v>
      </c>
      <c r="F44" s="35">
        <v>-1387503</v>
      </c>
    </row>
    <row r="45" spans="1:6" ht="12.75">
      <c r="A45" s="12" t="s">
        <v>105</v>
      </c>
      <c r="D45" s="35">
        <v>-422395</v>
      </c>
      <c r="F45" s="35">
        <v>1374262</v>
      </c>
    </row>
    <row r="46" spans="1:6" ht="12.75">
      <c r="A46" s="12" t="s">
        <v>106</v>
      </c>
      <c r="D46" s="35">
        <v>0</v>
      </c>
      <c r="F46" s="35">
        <v>-1500000</v>
      </c>
    </row>
    <row r="47" spans="1:6" ht="12.75">
      <c r="A47" s="12" t="s">
        <v>107</v>
      </c>
      <c r="D47" s="38">
        <v>0</v>
      </c>
      <c r="F47" s="38">
        <v>0</v>
      </c>
    </row>
    <row r="48" spans="1:6" ht="12.75">
      <c r="A48" s="12" t="s">
        <v>108</v>
      </c>
      <c r="D48" s="35">
        <f>SUM(D44:D47)</f>
        <v>-3295667</v>
      </c>
      <c r="F48" s="35">
        <f>SUM(F44:F47)</f>
        <v>-1513241</v>
      </c>
    </row>
    <row r="50" spans="1:6" ht="12.75">
      <c r="A50" s="12" t="s">
        <v>109</v>
      </c>
      <c r="D50" s="35">
        <f>+D36+D41+D48</f>
        <v>263390</v>
      </c>
      <c r="F50" s="35">
        <f>+F36+F41+F48</f>
        <v>1163952</v>
      </c>
    </row>
    <row r="52" spans="1:6" ht="12.75">
      <c r="A52" s="12" t="s">
        <v>110</v>
      </c>
      <c r="D52" s="35">
        <v>10578393</v>
      </c>
      <c r="F52" s="35">
        <v>9946718</v>
      </c>
    </row>
    <row r="54" spans="1:6" ht="12.75">
      <c r="A54" s="12" t="s">
        <v>111</v>
      </c>
      <c r="D54" s="40">
        <f>SUM(D50:D52)</f>
        <v>10841783</v>
      </c>
      <c r="F54" s="40">
        <f>SUM(F50:F52)</f>
        <v>11110670</v>
      </c>
    </row>
    <row r="56" spans="4:6" ht="12.75">
      <c r="D56" s="41"/>
      <c r="F56" s="41"/>
    </row>
    <row r="57" spans="1:6" ht="12.75">
      <c r="A57" s="4" t="s">
        <v>112</v>
      </c>
      <c r="D57" s="42"/>
      <c r="F57" s="42"/>
    </row>
    <row r="58" ht="12.75">
      <c r="A58" s="4" t="s">
        <v>35</v>
      </c>
    </row>
    <row r="59" spans="1:7" ht="12.75">
      <c r="A59" s="13"/>
      <c r="F59" s="35" t="s">
        <v>113</v>
      </c>
      <c r="G59" s="35"/>
    </row>
    <row r="61" ht="12.75">
      <c r="A61" s="13"/>
    </row>
    <row r="65" ht="12.75"/>
  </sheetData>
  <printOptions/>
  <pageMargins left="0.75" right="0.5" top="0.5" bottom="1" header="0.5" footer="0.5"/>
  <pageSetup horizontalDpi="180" verticalDpi="180" orientation="portrait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94"/>
  <sheetViews>
    <sheetView workbookViewId="0" topLeftCell="A1">
      <pane xSplit="7" ySplit="4" topLeftCell="AD3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62" sqref="C62"/>
    </sheetView>
  </sheetViews>
  <sheetFormatPr defaultColWidth="9.140625" defaultRowHeight="12.75" customHeight="1" outlineLevelCol="2"/>
  <cols>
    <col min="1" max="1" width="9.28125" style="88" customWidth="1"/>
    <col min="2" max="2" width="13.28125" style="88" customWidth="1"/>
    <col min="3" max="3" width="17.28125" style="88" customWidth="1"/>
    <col min="4" max="4" width="1.7109375" style="88" customWidth="1" outlineLevel="1"/>
    <col min="5" max="5" width="12.140625" style="88" hidden="1" customWidth="1" outlineLevel="2"/>
    <col min="6" max="6" width="10.8515625" style="88" hidden="1" customWidth="1" outlineLevel="2"/>
    <col min="7" max="7" width="10.140625" style="88" hidden="1" customWidth="1" outlineLevel="2"/>
    <col min="8" max="8" width="13.140625" style="88" customWidth="1" outlineLevel="1" collapsed="1"/>
    <col min="9" max="9" width="4.57421875" style="88" customWidth="1" outlineLevel="1"/>
    <col min="10" max="10" width="9.57421875" style="88" hidden="1" customWidth="1" outlineLevel="2"/>
    <col min="11" max="11" width="9.8515625" style="88" hidden="1" customWidth="1" outlineLevel="2"/>
    <col min="12" max="12" width="10.140625" style="88" hidden="1" customWidth="1" outlineLevel="2"/>
    <col min="13" max="13" width="12.00390625" style="88" customWidth="1" outlineLevel="1" collapsed="1"/>
    <col min="14" max="14" width="4.7109375" style="88" customWidth="1" outlineLevel="1"/>
    <col min="15" max="15" width="10.421875" style="88" hidden="1" customWidth="1" outlineLevel="2"/>
    <col min="16" max="16" width="8.7109375" style="88" hidden="1" customWidth="1" outlineLevel="2"/>
    <col min="17" max="17" width="9.00390625" style="88" hidden="1" customWidth="1" outlineLevel="2"/>
    <col min="18" max="18" width="12.28125" style="88" customWidth="1" outlineLevel="1" collapsed="1"/>
    <col min="19" max="19" width="4.7109375" style="88" customWidth="1" outlineLevel="1"/>
    <col min="20" max="20" width="9.28125" style="88" hidden="1" customWidth="1" outlineLevel="2"/>
    <col min="21" max="21" width="10.8515625" style="88" hidden="1" customWidth="1" outlineLevel="2"/>
    <col min="22" max="22" width="9.7109375" style="88" hidden="1" customWidth="1" outlineLevel="2"/>
    <col min="23" max="23" width="12.00390625" style="88" customWidth="1" outlineLevel="1" collapsed="1"/>
    <col min="24" max="24" width="4.7109375" style="88" customWidth="1" outlineLevel="1"/>
    <col min="25" max="25" width="8.7109375" style="88" hidden="1" customWidth="1" outlineLevel="2"/>
    <col min="26" max="26" width="9.7109375" style="88" hidden="1" customWidth="1" outlineLevel="2"/>
    <col min="27" max="27" width="10.7109375" style="88" hidden="1" customWidth="1" outlineLevel="2"/>
    <col min="28" max="28" width="11.28125" style="88" customWidth="1" outlineLevel="1" collapsed="1"/>
    <col min="29" max="29" width="2.421875" style="88" customWidth="1" outlineLevel="1"/>
    <col min="30" max="30" width="10.8515625" style="88" customWidth="1" outlineLevel="1"/>
    <col min="31" max="31" width="11.8515625" style="88" customWidth="1" outlineLevel="1"/>
    <col min="32" max="32" width="2.28125" style="88" customWidth="1" outlineLevel="1"/>
    <col min="33" max="33" width="13.421875" style="88" customWidth="1" outlineLevel="1"/>
    <col min="34" max="34" width="5.8515625" style="91" customWidth="1" outlineLevel="1"/>
    <col min="35" max="35" width="10.8515625" style="88" customWidth="1" outlineLevel="1"/>
    <col min="36" max="36" width="9.8515625" style="65" customWidth="1" outlineLevel="1"/>
    <col min="37" max="37" width="3.28125" style="65" customWidth="1" outlineLevel="1"/>
    <col min="38" max="38" width="12.28125" style="65" customWidth="1"/>
    <col min="39" max="39" width="5.140625" style="65" customWidth="1"/>
    <col min="40" max="40" width="9.8515625" style="92" customWidth="1"/>
    <col min="41" max="41" width="10.8515625" style="65" customWidth="1"/>
    <col min="42" max="42" width="3.7109375" style="65" customWidth="1"/>
    <col min="43" max="43" width="17.421875" style="65" customWidth="1"/>
    <col min="44" max="44" width="10.57421875" style="65" customWidth="1"/>
    <col min="45" max="45" width="9.8515625" style="65" bestFit="1" customWidth="1"/>
    <col min="46" max="46" width="9.28125" style="65" bestFit="1" customWidth="1"/>
    <col min="47" max="47" width="9.8515625" style="65" bestFit="1" customWidth="1"/>
    <col min="48" max="48" width="10.7109375" style="65" bestFit="1" customWidth="1"/>
    <col min="49" max="49" width="9.28125" style="65" bestFit="1" customWidth="1"/>
    <col min="50" max="50" width="9.8515625" style="65" bestFit="1" customWidth="1"/>
    <col min="51" max="51" width="10.7109375" style="65" bestFit="1" customWidth="1"/>
    <col min="52" max="172" width="9.140625" style="65" customWidth="1"/>
    <col min="173" max="16384" width="9.140625" style="88" customWidth="1"/>
  </cols>
  <sheetData>
    <row r="1" spans="1:52" ht="12.75">
      <c r="A1" s="44" t="s">
        <v>114</v>
      </c>
      <c r="AR1" s="45"/>
      <c r="AS1" s="46"/>
      <c r="AT1" s="45"/>
      <c r="AU1" s="45"/>
      <c r="AV1" s="45"/>
      <c r="AW1" s="45"/>
      <c r="AX1" s="45"/>
      <c r="AY1" s="45"/>
      <c r="AZ1" s="45"/>
    </row>
    <row r="2" spans="1:52" ht="12.75">
      <c r="A2" s="47" t="s">
        <v>115</v>
      </c>
      <c r="B2" s="48"/>
      <c r="C2" s="48"/>
      <c r="D2" s="48"/>
      <c r="E2" s="48" t="s">
        <v>116</v>
      </c>
      <c r="F2" s="48" t="s">
        <v>117</v>
      </c>
      <c r="G2" s="48" t="s">
        <v>118</v>
      </c>
      <c r="H2" s="48"/>
      <c r="I2" s="48"/>
      <c r="J2" s="48" t="s">
        <v>116</v>
      </c>
      <c r="K2" s="48" t="s">
        <v>117</v>
      </c>
      <c r="L2" s="48" t="s">
        <v>118</v>
      </c>
      <c r="M2" s="48"/>
      <c r="N2" s="48"/>
      <c r="O2" s="48" t="s">
        <v>116</v>
      </c>
      <c r="P2" s="48" t="s">
        <v>117</v>
      </c>
      <c r="Q2" s="48" t="s">
        <v>118</v>
      </c>
      <c r="R2" s="48"/>
      <c r="S2" s="48"/>
      <c r="T2" s="48" t="s">
        <v>116</v>
      </c>
      <c r="U2" s="48" t="s">
        <v>117</v>
      </c>
      <c r="V2" s="48" t="s">
        <v>118</v>
      </c>
      <c r="W2" s="48"/>
      <c r="X2" s="48"/>
      <c r="Y2" s="48" t="s">
        <v>116</v>
      </c>
      <c r="Z2" s="48" t="s">
        <v>117</v>
      </c>
      <c r="AA2" s="48" t="s">
        <v>118</v>
      </c>
      <c r="AB2" s="48"/>
      <c r="AC2" s="48"/>
      <c r="AD2" s="48"/>
      <c r="AE2" s="48"/>
      <c r="AF2" s="48"/>
      <c r="AG2" s="48"/>
      <c r="AH2" s="49"/>
      <c r="AI2" s="48"/>
      <c r="AJ2" s="50"/>
      <c r="AR2" s="51"/>
      <c r="AS2" s="51"/>
      <c r="AT2" s="51"/>
      <c r="AU2" s="51"/>
      <c r="AV2" s="51"/>
      <c r="AW2" s="51"/>
      <c r="AX2" s="51"/>
      <c r="AY2" s="45"/>
      <c r="AZ2" s="45"/>
    </row>
    <row r="3" spans="5:52" ht="12.75">
      <c r="E3" s="52" t="s">
        <v>119</v>
      </c>
      <c r="F3" s="52"/>
      <c r="G3" s="52"/>
      <c r="H3" s="52"/>
      <c r="I3" s="48"/>
      <c r="J3" s="52" t="s">
        <v>120</v>
      </c>
      <c r="K3" s="52"/>
      <c r="L3" s="52"/>
      <c r="M3" s="52"/>
      <c r="N3" s="53"/>
      <c r="O3" s="52" t="s">
        <v>121</v>
      </c>
      <c r="P3" s="52"/>
      <c r="Q3" s="52"/>
      <c r="R3" s="52"/>
      <c r="S3" s="53"/>
      <c r="T3" s="52" t="s">
        <v>122</v>
      </c>
      <c r="U3" s="54"/>
      <c r="V3" s="54"/>
      <c r="W3" s="54"/>
      <c r="X3" s="48"/>
      <c r="Y3" s="52" t="s">
        <v>123</v>
      </c>
      <c r="Z3" s="54"/>
      <c r="AA3" s="54"/>
      <c r="AB3" s="54"/>
      <c r="AC3" s="55"/>
      <c r="AD3" s="48"/>
      <c r="AE3" s="56" t="s">
        <v>124</v>
      </c>
      <c r="AF3" s="48"/>
      <c r="AG3" s="56" t="s">
        <v>125</v>
      </c>
      <c r="AH3" s="49"/>
      <c r="AI3" s="48"/>
      <c r="AJ3" s="53"/>
      <c r="AK3" s="50"/>
      <c r="AL3" s="57"/>
      <c r="AN3" s="58"/>
      <c r="AR3" s="51"/>
      <c r="AS3" s="51"/>
      <c r="AT3" s="51"/>
      <c r="AU3" s="51"/>
      <c r="AV3" s="51"/>
      <c r="AW3" s="51"/>
      <c r="AX3" s="51"/>
      <c r="AY3" s="45"/>
      <c r="AZ3" s="45"/>
    </row>
    <row r="4" spans="1:52" ht="12.75" hidden="1">
      <c r="A4" s="44"/>
      <c r="E4" s="59" t="s">
        <v>126</v>
      </c>
      <c r="F4" s="59" t="s">
        <v>127</v>
      </c>
      <c r="G4" s="59" t="s">
        <v>128</v>
      </c>
      <c r="H4" s="59"/>
      <c r="I4" s="48"/>
      <c r="J4" s="59"/>
      <c r="K4" s="59"/>
      <c r="L4" s="59"/>
      <c r="M4" s="59"/>
      <c r="N4" s="50"/>
      <c r="O4" s="59"/>
      <c r="P4" s="59"/>
      <c r="Q4" s="59"/>
      <c r="R4" s="59"/>
      <c r="S4" s="50"/>
      <c r="T4" s="59"/>
      <c r="U4" s="59"/>
      <c r="V4" s="59"/>
      <c r="W4" s="59"/>
      <c r="X4" s="48"/>
      <c r="Y4" s="60"/>
      <c r="Z4" s="60"/>
      <c r="AA4" s="60"/>
      <c r="AB4" s="59"/>
      <c r="AC4" s="59"/>
      <c r="AD4" s="48" t="s">
        <v>129</v>
      </c>
      <c r="AE4" s="48" t="s">
        <v>130</v>
      </c>
      <c r="AF4" s="48"/>
      <c r="AG4" s="48"/>
      <c r="AH4" s="49" t="s">
        <v>131</v>
      </c>
      <c r="AI4" s="48"/>
      <c r="AJ4" s="50"/>
      <c r="AK4" s="50"/>
      <c r="AL4" s="61"/>
      <c r="AM4" s="61"/>
      <c r="AN4" s="62"/>
      <c r="AR4" s="63"/>
      <c r="AS4" s="51"/>
      <c r="AT4" s="51"/>
      <c r="AU4" s="51"/>
      <c r="AV4" s="51"/>
      <c r="AW4" s="51"/>
      <c r="AX4" s="51"/>
      <c r="AY4" s="45"/>
      <c r="AZ4" s="45"/>
    </row>
    <row r="5" spans="1:75" ht="12.75">
      <c r="A5" s="64" t="s">
        <v>132</v>
      </c>
      <c r="AB5" s="65"/>
      <c r="AC5" s="65"/>
      <c r="AD5" s="48" t="s">
        <v>129</v>
      </c>
      <c r="AE5" s="48" t="s">
        <v>130</v>
      </c>
      <c r="AF5" s="65"/>
      <c r="AG5" s="48"/>
      <c r="AL5" s="66"/>
      <c r="AM5" s="66"/>
      <c r="AN5" s="67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</row>
    <row r="6" spans="30:75" ht="12.75">
      <c r="AD6" s="48"/>
      <c r="AE6" s="48"/>
      <c r="AG6" s="48"/>
      <c r="AL6" s="66"/>
      <c r="AM6" s="66"/>
      <c r="AN6" s="67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1:75" ht="12.75">
      <c r="A7" s="37" t="s">
        <v>133</v>
      </c>
      <c r="H7" s="68">
        <v>-320923</v>
      </c>
      <c r="M7" s="68">
        <v>764717</v>
      </c>
      <c r="R7" s="68">
        <v>-636355</v>
      </c>
      <c r="W7" s="68">
        <v>39156</v>
      </c>
      <c r="AB7" s="68">
        <v>-873311</v>
      </c>
      <c r="AC7" s="68"/>
      <c r="AD7" s="48">
        <v>-32928</v>
      </c>
      <c r="AE7" s="48"/>
      <c r="AG7" s="48">
        <f>H7+M7+R7+W7+AB7+AD7+AE7</f>
        <v>-1059644</v>
      </c>
      <c r="AL7" s="69"/>
      <c r="AM7" s="70"/>
      <c r="AN7" s="67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1:75" ht="12.75">
      <c r="A8" s="71" t="s">
        <v>134</v>
      </c>
      <c r="H8" s="68"/>
      <c r="M8" s="68"/>
      <c r="R8" s="68"/>
      <c r="W8" s="68"/>
      <c r="AB8" s="68"/>
      <c r="AC8" s="68"/>
      <c r="AD8" s="48"/>
      <c r="AE8" s="72"/>
      <c r="AG8" s="68"/>
      <c r="AL8" s="69"/>
      <c r="AM8" s="66"/>
      <c r="AN8" s="67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1:75" ht="12.75">
      <c r="A9" s="37" t="s">
        <v>135</v>
      </c>
      <c r="H9" s="73">
        <v>0</v>
      </c>
      <c r="M9" s="73">
        <v>0</v>
      </c>
      <c r="R9" s="73"/>
      <c r="W9" s="73">
        <v>0</v>
      </c>
      <c r="AB9" s="73">
        <v>0</v>
      </c>
      <c r="AC9" s="68"/>
      <c r="AD9" s="48"/>
      <c r="AE9" s="48"/>
      <c r="AG9" s="74">
        <f aca="true" t="shared" si="0" ref="AG9:AG15">H9+M9+R9+W9+AB9</f>
        <v>0</v>
      </c>
      <c r="AL9" s="69"/>
      <c r="AM9" s="70"/>
      <c r="AN9" s="67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</row>
    <row r="10" spans="1:75" ht="12.75">
      <c r="A10" s="37" t="s">
        <v>136</v>
      </c>
      <c r="H10" s="75"/>
      <c r="M10" s="75">
        <v>2157980</v>
      </c>
      <c r="R10" s="75">
        <v>320532</v>
      </c>
      <c r="W10" s="75">
        <v>551</v>
      </c>
      <c r="AB10" s="75">
        <v>985542</v>
      </c>
      <c r="AC10" s="68"/>
      <c r="AD10" s="48"/>
      <c r="AE10" s="48"/>
      <c r="AG10" s="76">
        <f t="shared" si="0"/>
        <v>3464605</v>
      </c>
      <c r="AL10" s="69"/>
      <c r="AM10" s="70"/>
      <c r="AN10" s="67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</row>
    <row r="11" spans="1:75" ht="12.75">
      <c r="A11" s="37" t="s">
        <v>137</v>
      </c>
      <c r="H11" s="75">
        <v>-12202</v>
      </c>
      <c r="M11" s="75">
        <v>-182915</v>
      </c>
      <c r="R11" s="75"/>
      <c r="W11" s="75">
        <v>0</v>
      </c>
      <c r="AB11" s="75">
        <v>0</v>
      </c>
      <c r="AC11" s="68"/>
      <c r="AD11" s="48"/>
      <c r="AE11" s="48"/>
      <c r="AG11" s="76">
        <f t="shared" si="0"/>
        <v>-195117</v>
      </c>
      <c r="AL11" s="69"/>
      <c r="AM11" s="70"/>
      <c r="AN11" s="67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1:75" ht="12.75">
      <c r="A12" s="37" t="s">
        <v>138</v>
      </c>
      <c r="H12" s="75">
        <v>0</v>
      </c>
      <c r="M12" s="75">
        <v>80539</v>
      </c>
      <c r="R12" s="75">
        <v>0</v>
      </c>
      <c r="W12" s="75">
        <v>0</v>
      </c>
      <c r="AB12" s="75">
        <v>0</v>
      </c>
      <c r="AC12" s="68"/>
      <c r="AD12" s="48"/>
      <c r="AE12" s="48"/>
      <c r="AG12" s="76">
        <f t="shared" si="0"/>
        <v>80539</v>
      </c>
      <c r="AL12" s="69"/>
      <c r="AM12" s="70"/>
      <c r="AN12" s="67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</row>
    <row r="13" spans="1:75" ht="12.75">
      <c r="A13" s="37" t="s">
        <v>139</v>
      </c>
      <c r="H13" s="75"/>
      <c r="M13" s="75"/>
      <c r="R13" s="75"/>
      <c r="W13" s="75"/>
      <c r="AB13" s="75">
        <v>0</v>
      </c>
      <c r="AC13" s="68"/>
      <c r="AD13" s="48"/>
      <c r="AE13" s="48"/>
      <c r="AG13" s="76">
        <f t="shared" si="0"/>
        <v>0</v>
      </c>
      <c r="AL13" s="69"/>
      <c r="AM13" s="70"/>
      <c r="AN13" s="67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</row>
    <row r="14" spans="1:75" ht="12.75">
      <c r="A14" s="37" t="s">
        <v>140</v>
      </c>
      <c r="H14" s="75"/>
      <c r="M14" s="75"/>
      <c r="R14" s="75"/>
      <c r="W14" s="75"/>
      <c r="AB14" s="75">
        <v>0</v>
      </c>
      <c r="AC14" s="68"/>
      <c r="AD14" s="48"/>
      <c r="AE14" s="48"/>
      <c r="AG14" s="76">
        <f t="shared" si="0"/>
        <v>0</v>
      </c>
      <c r="AL14" s="69"/>
      <c r="AM14" s="70"/>
      <c r="AN14" s="67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</row>
    <row r="15" spans="1:75" ht="12.75">
      <c r="A15" s="37" t="s">
        <v>141</v>
      </c>
      <c r="H15" s="75"/>
      <c r="M15" s="75">
        <v>0</v>
      </c>
      <c r="R15" s="75">
        <v>0</v>
      </c>
      <c r="W15" s="75">
        <v>0</v>
      </c>
      <c r="AB15" s="75">
        <v>0</v>
      </c>
      <c r="AC15" s="68"/>
      <c r="AD15" s="48"/>
      <c r="AE15" s="48"/>
      <c r="AG15" s="76">
        <f t="shared" si="0"/>
        <v>0</v>
      </c>
      <c r="AL15" s="69"/>
      <c r="AM15" s="70"/>
      <c r="AN15" s="67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75" ht="12.75">
      <c r="A16" s="37" t="s">
        <v>142</v>
      </c>
      <c r="H16" s="75"/>
      <c r="M16" s="75"/>
      <c r="R16" s="75"/>
      <c r="W16" s="75"/>
      <c r="AB16" s="75"/>
      <c r="AC16" s="68"/>
      <c r="AD16" s="48"/>
      <c r="AE16" s="48">
        <v>32928</v>
      </c>
      <c r="AG16" s="76">
        <f>SUM(H16:AE16)</f>
        <v>32928</v>
      </c>
      <c r="AL16" s="69"/>
      <c r="AM16" s="70"/>
      <c r="AN16" s="67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1:75" ht="12.75">
      <c r="A17" s="37" t="s">
        <v>21</v>
      </c>
      <c r="H17" s="75">
        <v>0</v>
      </c>
      <c r="M17" s="75">
        <v>130000</v>
      </c>
      <c r="R17" s="75">
        <v>30000</v>
      </c>
      <c r="W17" s="75">
        <v>16000</v>
      </c>
      <c r="AB17" s="75">
        <v>0</v>
      </c>
      <c r="AC17" s="68"/>
      <c r="AD17" s="48"/>
      <c r="AE17" s="48"/>
      <c r="AG17" s="76">
        <f>H17+M17+R17+W17+AB17</f>
        <v>176000</v>
      </c>
      <c r="AL17" s="69"/>
      <c r="AM17" s="70"/>
      <c r="AN17" s="67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</row>
    <row r="18" spans="1:75" ht="12.75">
      <c r="A18" s="37" t="s">
        <v>143</v>
      </c>
      <c r="H18" s="77"/>
      <c r="M18" s="77"/>
      <c r="R18" s="77">
        <v>0</v>
      </c>
      <c r="W18" s="77">
        <v>0</v>
      </c>
      <c r="AB18" s="77">
        <v>0</v>
      </c>
      <c r="AC18" s="68"/>
      <c r="AD18" s="48"/>
      <c r="AE18" s="48"/>
      <c r="AG18" s="78">
        <f>H18+M18+R18+W18+AB18</f>
        <v>0</v>
      </c>
      <c r="AL18" s="69"/>
      <c r="AM18" s="70"/>
      <c r="AN18" s="67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</row>
    <row r="19" spans="1:75" ht="12.75">
      <c r="A19" s="37"/>
      <c r="H19" s="68">
        <f>SUM(H9:H18)</f>
        <v>-12202</v>
      </c>
      <c r="M19" s="68">
        <f>SUM(M9:M18)</f>
        <v>2185604</v>
      </c>
      <c r="R19" s="68">
        <f>SUM(R9:R18)</f>
        <v>350532</v>
      </c>
      <c r="W19" s="68">
        <f>SUM(W9:W18)</f>
        <v>16551</v>
      </c>
      <c r="AB19" s="68">
        <f>SUM(AB9:AB18)</f>
        <v>985542</v>
      </c>
      <c r="AC19" s="68"/>
      <c r="AD19" s="48"/>
      <c r="AE19" s="48"/>
      <c r="AG19" s="68">
        <f>SUM(AG9:AG18)</f>
        <v>3558955</v>
      </c>
      <c r="AL19" s="69"/>
      <c r="AM19" s="66"/>
      <c r="AN19" s="67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</row>
    <row r="20" spans="1:75" ht="12.75">
      <c r="A20" s="37"/>
      <c r="H20" s="79"/>
      <c r="M20" s="79"/>
      <c r="R20" s="79"/>
      <c r="W20" s="79"/>
      <c r="AB20" s="79"/>
      <c r="AC20" s="68"/>
      <c r="AD20" s="48"/>
      <c r="AE20" s="48"/>
      <c r="AG20" s="79"/>
      <c r="AL20" s="69"/>
      <c r="AM20" s="66"/>
      <c r="AN20" s="67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</row>
    <row r="21" spans="1:75" ht="12.75">
      <c r="A21" s="37" t="s">
        <v>144</v>
      </c>
      <c r="H21" s="68">
        <f>H7+H19</f>
        <v>-333125</v>
      </c>
      <c r="M21" s="68">
        <f>M7+M19</f>
        <v>2950321</v>
      </c>
      <c r="R21" s="68">
        <f>R7+R19</f>
        <v>-285823</v>
      </c>
      <c r="W21" s="68">
        <f>W7+W19</f>
        <v>55707</v>
      </c>
      <c r="AB21" s="68">
        <f>AB7+AB19</f>
        <v>112231</v>
      </c>
      <c r="AC21" s="68"/>
      <c r="AD21" s="48"/>
      <c r="AE21" s="48"/>
      <c r="AG21" s="68">
        <f>AG7+AG19</f>
        <v>2499311</v>
      </c>
      <c r="AL21" s="69"/>
      <c r="AM21" s="66"/>
      <c r="AN21" s="67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</row>
    <row r="22" spans="1:75" ht="12.75">
      <c r="A22" s="37" t="s">
        <v>145</v>
      </c>
      <c r="H22" s="68"/>
      <c r="M22" s="68"/>
      <c r="R22" s="68"/>
      <c r="W22" s="68"/>
      <c r="AB22" s="68"/>
      <c r="AC22" s="68"/>
      <c r="AD22" s="48"/>
      <c r="AE22" s="48"/>
      <c r="AG22" s="68"/>
      <c r="AL22" s="69"/>
      <c r="AM22" s="66"/>
      <c r="AN22" s="6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</row>
    <row r="23" spans="1:75" ht="12.75">
      <c r="A23" s="37" t="s">
        <v>50</v>
      </c>
      <c r="H23" s="73">
        <v>0</v>
      </c>
      <c r="M23" s="73">
        <v>148481</v>
      </c>
      <c r="R23" s="73">
        <v>15673</v>
      </c>
      <c r="W23" s="73">
        <v>230</v>
      </c>
      <c r="AB23" s="73">
        <v>771736</v>
      </c>
      <c r="AC23" s="68"/>
      <c r="AD23" s="48"/>
      <c r="AE23" s="48"/>
      <c r="AG23" s="74">
        <f>H23+M23+R23+W23+AB23</f>
        <v>936120</v>
      </c>
      <c r="AL23" s="69"/>
      <c r="AM23" s="66"/>
      <c r="AN23" s="67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</row>
    <row r="24" spans="1:75" ht="12.75">
      <c r="A24" s="37" t="s">
        <v>146</v>
      </c>
      <c r="H24" s="75">
        <v>0</v>
      </c>
      <c r="M24" s="75">
        <v>-187217</v>
      </c>
      <c r="R24" s="75">
        <v>676218</v>
      </c>
      <c r="W24" s="75">
        <v>-37966</v>
      </c>
      <c r="AB24" s="75">
        <v>-1144940</v>
      </c>
      <c r="AC24" s="68"/>
      <c r="AD24" s="48"/>
      <c r="AE24" s="48">
        <v>-184285</v>
      </c>
      <c r="AG24" s="76">
        <f>H24+M24+R24+W24+AB24+AD24+AE24</f>
        <v>-878190</v>
      </c>
      <c r="AL24" s="69"/>
      <c r="AM24" s="66"/>
      <c r="AN24" s="67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</row>
    <row r="25" spans="1:75" ht="12.75">
      <c r="A25" s="37" t="s">
        <v>147</v>
      </c>
      <c r="H25" s="75">
        <v>0</v>
      </c>
      <c r="M25" s="75">
        <v>1290428</v>
      </c>
      <c r="R25" s="75">
        <v>391793</v>
      </c>
      <c r="W25" s="75">
        <v>0</v>
      </c>
      <c r="AB25" s="75">
        <v>2079934</v>
      </c>
      <c r="AC25" s="68"/>
      <c r="AD25" s="48"/>
      <c r="AE25" s="48"/>
      <c r="AG25" s="76">
        <f>H25+M25+R25+W25+AB25</f>
        <v>3762155</v>
      </c>
      <c r="AL25" s="69"/>
      <c r="AM25" s="66"/>
      <c r="AN25" s="67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</row>
    <row r="26" spans="1:75" ht="12.75">
      <c r="A26" s="37" t="s">
        <v>148</v>
      </c>
      <c r="H26" s="75">
        <v>0</v>
      </c>
      <c r="M26" s="75">
        <v>0</v>
      </c>
      <c r="R26" s="75">
        <v>0</v>
      </c>
      <c r="W26" s="75">
        <v>0</v>
      </c>
      <c r="AB26" s="75">
        <v>0</v>
      </c>
      <c r="AC26" s="68"/>
      <c r="AD26" s="48"/>
      <c r="AE26" s="48"/>
      <c r="AG26" s="76">
        <f>H26+M26+R26+W26+AB26</f>
        <v>0</v>
      </c>
      <c r="AL26" s="69"/>
      <c r="AM26" s="66"/>
      <c r="AN26" s="67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</row>
    <row r="27" spans="1:75" ht="12.75">
      <c r="A27" s="37" t="s">
        <v>149</v>
      </c>
      <c r="H27" s="77">
        <v>0</v>
      </c>
      <c r="M27" s="77">
        <v>-11442</v>
      </c>
      <c r="R27" s="77">
        <v>-10629</v>
      </c>
      <c r="W27" s="77">
        <v>17786</v>
      </c>
      <c r="AB27" s="77">
        <v>0</v>
      </c>
      <c r="AC27" s="68"/>
      <c r="AD27" s="48">
        <v>4285</v>
      </c>
      <c r="AE27" s="48"/>
      <c r="AG27" s="78">
        <f>H27+M27+R27+W27+AB27+AD27+AE27</f>
        <v>0</v>
      </c>
      <c r="AL27" s="69"/>
      <c r="AM27" s="66"/>
      <c r="AN27" s="67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</row>
    <row r="28" spans="1:75" ht="12.75">
      <c r="A28" s="37"/>
      <c r="H28" s="68">
        <f>SUM(H23:H27)</f>
        <v>0</v>
      </c>
      <c r="M28" s="68">
        <f>SUM(M23:M27)</f>
        <v>1240250</v>
      </c>
      <c r="R28" s="68">
        <f>SUM(R23:R27)</f>
        <v>1073055</v>
      </c>
      <c r="W28" s="68">
        <f>SUM(W23:W27)</f>
        <v>-19950</v>
      </c>
      <c r="AB28" s="68">
        <f>SUM(AB23:AB27)</f>
        <v>1706730</v>
      </c>
      <c r="AC28" s="68"/>
      <c r="AD28" s="48"/>
      <c r="AE28" s="48"/>
      <c r="AG28" s="68">
        <f>SUM(AG23:AG27)</f>
        <v>3820085</v>
      </c>
      <c r="AL28" s="69"/>
      <c r="AM28" s="66"/>
      <c r="AN28" s="67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</row>
    <row r="29" spans="1:75" ht="12.75">
      <c r="A29" s="37"/>
      <c r="H29" s="79"/>
      <c r="M29" s="79"/>
      <c r="R29" s="79"/>
      <c r="W29" s="79"/>
      <c r="AB29" s="79"/>
      <c r="AC29" s="68"/>
      <c r="AD29" s="48"/>
      <c r="AE29" s="48"/>
      <c r="AG29" s="79"/>
      <c r="AL29" s="69"/>
      <c r="AM29" s="66"/>
      <c r="AN29" s="67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1:75" ht="12.75">
      <c r="A30" s="71" t="s">
        <v>95</v>
      </c>
      <c r="H30" s="68">
        <f>H21+H28</f>
        <v>-333125</v>
      </c>
      <c r="M30" s="68">
        <f>M21+M28</f>
        <v>4190571</v>
      </c>
      <c r="R30" s="68">
        <f>R21+R28</f>
        <v>787232</v>
      </c>
      <c r="W30" s="68">
        <f>W21+W28</f>
        <v>35757</v>
      </c>
      <c r="AB30" s="68">
        <f>AB21+AB28</f>
        <v>1818961</v>
      </c>
      <c r="AC30" s="68"/>
      <c r="AD30" s="48"/>
      <c r="AE30" s="48"/>
      <c r="AG30" s="68">
        <f>AG21+AG28</f>
        <v>6319396</v>
      </c>
      <c r="AL30" s="80"/>
      <c r="AM30" s="66"/>
      <c r="AN30" s="67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</row>
    <row r="31" spans="1:75" ht="12.75">
      <c r="A31" s="37" t="s">
        <v>150</v>
      </c>
      <c r="H31" s="68">
        <f>-H12</f>
        <v>0</v>
      </c>
      <c r="M31" s="68">
        <f>-M12</f>
        <v>-80539</v>
      </c>
      <c r="R31" s="68">
        <f>-R12</f>
        <v>0</v>
      </c>
      <c r="W31" s="68">
        <f>-W12</f>
        <v>0</v>
      </c>
      <c r="AB31" s="68">
        <f>-AB12</f>
        <v>0</v>
      </c>
      <c r="AC31" s="68"/>
      <c r="AD31" s="48"/>
      <c r="AE31" s="48"/>
      <c r="AG31" s="48">
        <f>H31+M31+R31+W31+AB31</f>
        <v>-80539</v>
      </c>
      <c r="AL31" s="69"/>
      <c r="AM31" s="70"/>
      <c r="AN31" s="67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</row>
    <row r="32" spans="1:75" ht="12.75">
      <c r="A32" s="37" t="s">
        <v>151</v>
      </c>
      <c r="H32" s="68">
        <v>-7382</v>
      </c>
      <c r="M32" s="68">
        <v>-963105</v>
      </c>
      <c r="R32" s="68">
        <v>0</v>
      </c>
      <c r="W32" s="68">
        <v>-3375</v>
      </c>
      <c r="AB32" s="68">
        <v>0</v>
      </c>
      <c r="AC32" s="68"/>
      <c r="AD32" s="48"/>
      <c r="AE32" s="48"/>
      <c r="AG32" s="48">
        <f>H32+M32+R32+W32+AB32</f>
        <v>-973862</v>
      </c>
      <c r="AL32" s="69"/>
      <c r="AM32" s="66"/>
      <c r="AN32" s="67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</row>
    <row r="33" spans="1:75" ht="12.75">
      <c r="A33" s="37"/>
      <c r="H33" s="79"/>
      <c r="M33" s="79"/>
      <c r="R33" s="79"/>
      <c r="W33" s="79"/>
      <c r="AB33" s="79"/>
      <c r="AC33" s="68"/>
      <c r="AD33" s="48"/>
      <c r="AE33" s="48"/>
      <c r="AG33" s="79"/>
      <c r="AL33" s="69"/>
      <c r="AM33" s="66"/>
      <c r="AN33" s="67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</row>
    <row r="34" spans="1:75" ht="12.75">
      <c r="A34" s="71" t="s">
        <v>152</v>
      </c>
      <c r="H34" s="68">
        <f>SUM(H30:H33)</f>
        <v>-340507</v>
      </c>
      <c r="M34" s="68">
        <f>SUM(M30:M33)</f>
        <v>3146927</v>
      </c>
      <c r="R34" s="68">
        <f>SUM(R30:R33)</f>
        <v>787232</v>
      </c>
      <c r="W34" s="68">
        <f>SUM(W30:W33)</f>
        <v>32382</v>
      </c>
      <c r="AB34" s="68">
        <f>SUM(AB30:AB33)</f>
        <v>1818961</v>
      </c>
      <c r="AC34" s="68"/>
      <c r="AD34" s="48"/>
      <c r="AE34" s="48"/>
      <c r="AG34" s="68">
        <f>SUM(AG30:AG33)</f>
        <v>5264995</v>
      </c>
      <c r="AL34" s="69"/>
      <c r="AM34" s="66"/>
      <c r="AN34" s="67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</row>
    <row r="35" spans="1:75" ht="12.75">
      <c r="A35" s="71" t="s">
        <v>153</v>
      </c>
      <c r="H35" s="68"/>
      <c r="M35" s="68"/>
      <c r="R35" s="68"/>
      <c r="W35" s="68"/>
      <c r="AB35" s="68"/>
      <c r="AC35" s="68"/>
      <c r="AD35" s="48"/>
      <c r="AE35" s="48"/>
      <c r="AG35" s="68"/>
      <c r="AL35" s="69"/>
      <c r="AM35" s="66"/>
      <c r="AN35" s="67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</row>
    <row r="36" spans="1:75" ht="12.75">
      <c r="A36" s="37" t="s">
        <v>154</v>
      </c>
      <c r="H36" s="73"/>
      <c r="M36" s="73">
        <v>-643778</v>
      </c>
      <c r="R36" s="73">
        <v>0</v>
      </c>
      <c r="W36" s="73">
        <v>-6609</v>
      </c>
      <c r="AB36" s="73">
        <v>-1250668</v>
      </c>
      <c r="AC36" s="68"/>
      <c r="AD36" s="48"/>
      <c r="AE36" s="48"/>
      <c r="AG36" s="74">
        <f>H36+M36+R36+W36+AB36</f>
        <v>-1901055</v>
      </c>
      <c r="AL36" s="69"/>
      <c r="AM36" s="70"/>
      <c r="AN36" s="67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1:75" ht="12.75">
      <c r="A37" s="37" t="s">
        <v>155</v>
      </c>
      <c r="H37" s="81"/>
      <c r="M37" s="81">
        <v>0</v>
      </c>
      <c r="R37" s="81">
        <v>0</v>
      </c>
      <c r="W37" s="81">
        <v>0</v>
      </c>
      <c r="AB37" s="81">
        <v>0</v>
      </c>
      <c r="AC37" s="82"/>
      <c r="AD37" s="48"/>
      <c r="AE37" s="48"/>
      <c r="AG37" s="76">
        <f>H37+M37+R37+W37+AB37</f>
        <v>0</v>
      </c>
      <c r="AL37" s="69"/>
      <c r="AM37" s="70"/>
      <c r="AN37" s="67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</row>
    <row r="38" spans="1:75" ht="12.75">
      <c r="A38" s="37" t="s">
        <v>156</v>
      </c>
      <c r="H38" s="75"/>
      <c r="M38" s="75">
        <v>0</v>
      </c>
      <c r="R38" s="75">
        <v>0</v>
      </c>
      <c r="W38" s="81">
        <v>0</v>
      </c>
      <c r="AB38" s="75">
        <v>0</v>
      </c>
      <c r="AC38" s="68"/>
      <c r="AD38" s="48"/>
      <c r="AE38" s="48"/>
      <c r="AG38" s="76">
        <f>H38+M38+R38+W38+AB38</f>
        <v>0</v>
      </c>
      <c r="AL38" s="69"/>
      <c r="AM38" s="70"/>
      <c r="AN38" s="67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</row>
    <row r="39" spans="1:75" ht="12.75">
      <c r="A39" s="37" t="s">
        <v>157</v>
      </c>
      <c r="H39" s="77">
        <v>12202</v>
      </c>
      <c r="M39" s="77">
        <v>182915</v>
      </c>
      <c r="R39" s="77">
        <v>0</v>
      </c>
      <c r="W39" s="83">
        <v>0</v>
      </c>
      <c r="AB39" s="77">
        <v>0</v>
      </c>
      <c r="AC39" s="68"/>
      <c r="AD39" s="48"/>
      <c r="AE39" s="48"/>
      <c r="AG39" s="78">
        <f>H39+M39+R39+W39+AB39</f>
        <v>195117</v>
      </c>
      <c r="AL39" s="69"/>
      <c r="AM39" s="70"/>
      <c r="AN39" s="67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</row>
    <row r="40" spans="1:75" ht="12.75">
      <c r="A40" s="71" t="s">
        <v>102</v>
      </c>
      <c r="H40" s="68">
        <f>SUM(H36:H39)</f>
        <v>12202</v>
      </c>
      <c r="M40" s="68">
        <f>SUM(M36:M39)</f>
        <v>-460863</v>
      </c>
      <c r="R40" s="68">
        <f>SUM(R36:R39)</f>
        <v>0</v>
      </c>
      <c r="W40" s="68">
        <f>SUM(W36:W39)</f>
        <v>-6609</v>
      </c>
      <c r="AB40" s="68">
        <f>SUM(AB36:AB39)</f>
        <v>-1250668</v>
      </c>
      <c r="AC40" s="68"/>
      <c r="AD40" s="48"/>
      <c r="AE40" s="48"/>
      <c r="AG40" s="68">
        <f>SUM(AG36:AG39)</f>
        <v>-1705938</v>
      </c>
      <c r="AL40" s="69"/>
      <c r="AM40" s="66"/>
      <c r="AN40" s="67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</row>
    <row r="41" spans="1:75" ht="12.75">
      <c r="A41" s="71" t="s">
        <v>158</v>
      </c>
      <c r="H41" s="68"/>
      <c r="M41" s="68"/>
      <c r="R41" s="68"/>
      <c r="W41" s="68"/>
      <c r="AB41" s="68"/>
      <c r="AC41" s="68"/>
      <c r="AD41" s="48"/>
      <c r="AE41" s="48"/>
      <c r="AG41" s="68"/>
      <c r="AL41" s="69"/>
      <c r="AM41" s="66"/>
      <c r="AN41" s="67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</row>
    <row r="42" spans="1:75" ht="12.75">
      <c r="A42" s="37" t="s">
        <v>159</v>
      </c>
      <c r="H42" s="73"/>
      <c r="M42" s="84">
        <v>0</v>
      </c>
      <c r="R42" s="73">
        <v>0</v>
      </c>
      <c r="W42" s="73">
        <v>0</v>
      </c>
      <c r="AB42" s="73">
        <v>0</v>
      </c>
      <c r="AC42" s="68"/>
      <c r="AD42" s="48"/>
      <c r="AE42" s="48"/>
      <c r="AG42" s="74">
        <f aca="true" t="shared" si="1" ref="AG42:AG49">H42+M42+R42+W42+AB42</f>
        <v>0</v>
      </c>
      <c r="AL42" s="69"/>
      <c r="AM42" s="70"/>
      <c r="AN42" s="67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</row>
    <row r="43" spans="1:75" ht="12.75">
      <c r="A43" s="37" t="s">
        <v>160</v>
      </c>
      <c r="H43" s="81">
        <v>0</v>
      </c>
      <c r="M43" s="81">
        <v>-2873272</v>
      </c>
      <c r="R43" s="75">
        <v>0</v>
      </c>
      <c r="W43" s="81">
        <v>0</v>
      </c>
      <c r="AB43" s="75">
        <v>0</v>
      </c>
      <c r="AC43" s="68"/>
      <c r="AD43" s="48"/>
      <c r="AE43" s="48"/>
      <c r="AG43" s="76">
        <f t="shared" si="1"/>
        <v>-2873272</v>
      </c>
      <c r="AL43" s="69"/>
      <c r="AM43" s="70"/>
      <c r="AN43" s="67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</row>
    <row r="44" spans="1:75" ht="12.75">
      <c r="A44" s="37" t="s">
        <v>161</v>
      </c>
      <c r="H44" s="81"/>
      <c r="M44" s="81"/>
      <c r="R44" s="75"/>
      <c r="W44" s="81"/>
      <c r="AB44" s="75">
        <v>0</v>
      </c>
      <c r="AC44" s="68"/>
      <c r="AD44" s="72"/>
      <c r="AE44" s="48"/>
      <c r="AG44" s="76">
        <f t="shared" si="1"/>
        <v>0</v>
      </c>
      <c r="AL44" s="69"/>
      <c r="AM44" s="70"/>
      <c r="AN44" s="67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</row>
    <row r="45" spans="1:75" ht="12.75">
      <c r="A45" s="37" t="s">
        <v>162</v>
      </c>
      <c r="H45" s="81"/>
      <c r="M45" s="81"/>
      <c r="R45" s="75"/>
      <c r="W45" s="81"/>
      <c r="AB45" s="75">
        <v>0</v>
      </c>
      <c r="AC45" s="68"/>
      <c r="AD45" s="48"/>
      <c r="AE45" s="48"/>
      <c r="AG45" s="76">
        <f t="shared" si="1"/>
        <v>0</v>
      </c>
      <c r="AL45" s="69"/>
      <c r="AM45" s="70"/>
      <c r="AN45" s="67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</row>
    <row r="46" spans="1:75" ht="12.75">
      <c r="A46" s="37" t="s">
        <v>163</v>
      </c>
      <c r="H46" s="75">
        <v>0</v>
      </c>
      <c r="M46" s="75">
        <v>-87759</v>
      </c>
      <c r="R46" s="75">
        <v>0</v>
      </c>
      <c r="W46" s="75">
        <v>0</v>
      </c>
      <c r="AB46" s="75">
        <v>-334636</v>
      </c>
      <c r="AC46" s="68"/>
      <c r="AD46" s="48"/>
      <c r="AE46" s="48"/>
      <c r="AG46" s="76">
        <f t="shared" si="1"/>
        <v>-422395</v>
      </c>
      <c r="AL46" s="69"/>
      <c r="AM46" s="70"/>
      <c r="AN46" s="67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</row>
    <row r="47" spans="1:75" ht="12.75">
      <c r="A47" s="37" t="s">
        <v>164</v>
      </c>
      <c r="H47" s="75">
        <v>0</v>
      </c>
      <c r="M47" s="85">
        <v>0</v>
      </c>
      <c r="R47" s="75">
        <v>0</v>
      </c>
      <c r="W47" s="75">
        <v>0</v>
      </c>
      <c r="AB47" s="75">
        <v>0</v>
      </c>
      <c r="AC47" s="68"/>
      <c r="AD47" s="48"/>
      <c r="AE47" s="48"/>
      <c r="AG47" s="76">
        <f t="shared" si="1"/>
        <v>0</v>
      </c>
      <c r="AL47" s="69"/>
      <c r="AM47" s="70"/>
      <c r="AN47" s="67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</row>
    <row r="48" spans="1:75" ht="12.75">
      <c r="A48" s="37" t="s">
        <v>165</v>
      </c>
      <c r="H48" s="75">
        <v>1234781</v>
      </c>
      <c r="M48" s="75">
        <v>-1414781</v>
      </c>
      <c r="R48" s="75">
        <v>0</v>
      </c>
      <c r="W48" s="75">
        <v>0</v>
      </c>
      <c r="AB48" s="75">
        <v>0</v>
      </c>
      <c r="AC48" s="68"/>
      <c r="AD48" s="48">
        <v>180000</v>
      </c>
      <c r="AE48" s="48"/>
      <c r="AG48" s="76">
        <f>H48+M48+R48+W48+AB48+AD48+AE48</f>
        <v>0</v>
      </c>
      <c r="AL48" s="69"/>
      <c r="AM48" s="66"/>
      <c r="AN48" s="67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</row>
    <row r="49" spans="1:75" ht="12.75">
      <c r="A49" s="37"/>
      <c r="H49" s="77"/>
      <c r="M49" s="77"/>
      <c r="R49" s="77"/>
      <c r="W49" s="77"/>
      <c r="AB49" s="77"/>
      <c r="AC49" s="68"/>
      <c r="AD49" s="48"/>
      <c r="AE49" s="48"/>
      <c r="AG49" s="78">
        <f t="shared" si="1"/>
        <v>0</v>
      </c>
      <c r="AL49" s="69"/>
      <c r="AM49" s="66"/>
      <c r="AN49" s="67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</row>
    <row r="50" spans="1:75" ht="12.75">
      <c r="A50" s="71" t="s">
        <v>108</v>
      </c>
      <c r="H50" s="68">
        <f>SUM(H42:H49)</f>
        <v>1234781</v>
      </c>
      <c r="M50" s="68">
        <f>SUM(M42:M49)-1</f>
        <v>-4375813</v>
      </c>
      <c r="R50" s="68">
        <f>SUM(R42:R49)</f>
        <v>0</v>
      </c>
      <c r="W50" s="68">
        <f>SUM(W42:W49)</f>
        <v>0</v>
      </c>
      <c r="AB50" s="68">
        <f>SUM(AB42:AB49)</f>
        <v>-334636</v>
      </c>
      <c r="AC50" s="68"/>
      <c r="AD50" s="48"/>
      <c r="AE50" s="48"/>
      <c r="AG50" s="68">
        <f>SUM(AG42:AG49)</f>
        <v>-3295667</v>
      </c>
      <c r="AL50" s="69"/>
      <c r="AM50" s="66"/>
      <c r="AN50" s="67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</row>
    <row r="51" spans="1:75" ht="12.75">
      <c r="A51" s="37"/>
      <c r="H51" s="79"/>
      <c r="M51" s="79"/>
      <c r="R51" s="68"/>
      <c r="W51" s="79"/>
      <c r="AB51" s="79"/>
      <c r="AC51" s="68"/>
      <c r="AD51" s="48"/>
      <c r="AE51" s="48"/>
      <c r="AG51" s="79"/>
      <c r="AL51" s="69"/>
      <c r="AM51" s="66"/>
      <c r="AN51" s="67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</row>
    <row r="52" spans="1:75" ht="12.75">
      <c r="A52" s="71" t="s">
        <v>166</v>
      </c>
      <c r="H52" s="68">
        <f>H34+H40+H50</f>
        <v>906476</v>
      </c>
      <c r="M52" s="68">
        <f>M34+M40+M50-2</f>
        <v>-1689751</v>
      </c>
      <c r="R52" s="86">
        <f>R34+R40+R50</f>
        <v>787232</v>
      </c>
      <c r="W52" s="68">
        <f>W34+W40+W50</f>
        <v>25773</v>
      </c>
      <c r="AB52" s="68">
        <f>AB34+AB40+AB50</f>
        <v>233657</v>
      </c>
      <c r="AC52" s="68"/>
      <c r="AD52" s="48"/>
      <c r="AE52" s="48"/>
      <c r="AG52" s="68">
        <f>AG34+AG40+AG50</f>
        <v>263390</v>
      </c>
      <c r="AL52" s="69"/>
      <c r="AM52" s="66"/>
      <c r="AN52" s="67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</row>
    <row r="53" spans="1:75" ht="12.75">
      <c r="A53" s="71" t="s">
        <v>167</v>
      </c>
      <c r="H53" s="68">
        <v>549665</v>
      </c>
      <c r="M53" s="68">
        <v>8603795</v>
      </c>
      <c r="R53" s="68">
        <v>1372624</v>
      </c>
      <c r="W53" s="68">
        <v>208684.97</v>
      </c>
      <c r="AB53" s="68">
        <v>-156376</v>
      </c>
      <c r="AC53" s="68"/>
      <c r="AD53" s="48"/>
      <c r="AE53" s="48"/>
      <c r="AG53" s="50">
        <f>H53+M53+R53+W53+AB53</f>
        <v>10578392.97</v>
      </c>
      <c r="AL53" s="69"/>
      <c r="AM53" s="70"/>
      <c r="AN53" s="67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</row>
    <row r="54" spans="1:75" ht="12.75">
      <c r="A54" s="37"/>
      <c r="H54" s="68"/>
      <c r="M54" s="68"/>
      <c r="R54" s="68"/>
      <c r="W54" s="68"/>
      <c r="AB54" s="68"/>
      <c r="AC54" s="68"/>
      <c r="AD54" s="48"/>
      <c r="AE54" s="48"/>
      <c r="AG54" s="68"/>
      <c r="AL54" s="69"/>
      <c r="AM54" s="66"/>
      <c r="AN54" s="67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</row>
    <row r="55" spans="1:75" ht="13.5" thickBot="1">
      <c r="A55" s="71" t="s">
        <v>168</v>
      </c>
      <c r="H55" s="87">
        <f>SUM(H52:H54)+1</f>
        <v>1456142</v>
      </c>
      <c r="M55" s="87">
        <f>SUM(M52:M54)+1</f>
        <v>6914045</v>
      </c>
      <c r="R55" s="87">
        <f>SUM(R52:R54)</f>
        <v>2159856</v>
      </c>
      <c r="W55" s="87">
        <f>SUM(W52:W54)</f>
        <v>234457.97</v>
      </c>
      <c r="AB55" s="87">
        <f>SUM(AB52:AB54)</f>
        <v>77281</v>
      </c>
      <c r="AC55" s="68"/>
      <c r="AD55" s="48"/>
      <c r="AE55" s="48"/>
      <c r="AG55" s="87">
        <f>SUM(AG52:AG54)</f>
        <v>10841782.97</v>
      </c>
      <c r="AL55" s="69"/>
      <c r="AM55" s="66"/>
      <c r="AN55" s="67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</row>
    <row r="56" spans="1:75" ht="13.5" thickTop="1">
      <c r="A56" s="37"/>
      <c r="H56" s="68"/>
      <c r="M56" s="68"/>
      <c r="R56" s="68"/>
      <c r="W56" s="68"/>
      <c r="AB56" s="68"/>
      <c r="AC56" s="68"/>
      <c r="AD56" s="48"/>
      <c r="AE56" s="48"/>
      <c r="AG56" s="68"/>
      <c r="AL56" s="69"/>
      <c r="AM56" s="66"/>
      <c r="AN56" s="67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</row>
    <row r="57" spans="8:75" ht="12.75">
      <c r="H57" s="88">
        <v>1456142</v>
      </c>
      <c r="M57" s="88">
        <v>6914045</v>
      </c>
      <c r="R57" s="88">
        <v>2159856</v>
      </c>
      <c r="W57" s="88">
        <v>234458</v>
      </c>
      <c r="AB57" s="88">
        <v>77281</v>
      </c>
      <c r="AD57" s="48"/>
      <c r="AE57" s="48"/>
      <c r="AG57" s="88">
        <f>+'[1]CONSO-BS'!$M$68+'[1]CONSO-BS'!$M$69-321503</f>
        <v>10841782.79</v>
      </c>
      <c r="AH57" s="89" t="s">
        <v>169</v>
      </c>
      <c r="AM57" s="66"/>
      <c r="AN57" s="67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</row>
    <row r="58" spans="30:75" ht="12.75">
      <c r="AD58" s="48"/>
      <c r="AE58" s="48"/>
      <c r="AL58" s="66"/>
      <c r="AM58" s="66"/>
      <c r="AN58" s="67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</row>
    <row r="59" spans="8:75" ht="12.75">
      <c r="H59" s="88">
        <f>H55-H57</f>
        <v>0</v>
      </c>
      <c r="M59" s="88">
        <f>M55-M57</f>
        <v>0</v>
      </c>
      <c r="R59" s="88">
        <f>R55-R57</f>
        <v>0</v>
      </c>
      <c r="W59" s="88">
        <f>W55-W57</f>
        <v>-0.029999999998835847</v>
      </c>
      <c r="AB59" s="88">
        <f>AB55-AB57</f>
        <v>0</v>
      </c>
      <c r="AD59" s="48"/>
      <c r="AE59" s="48"/>
      <c r="AG59" s="88">
        <f>AG55-AG57</f>
        <v>0.18000000156462193</v>
      </c>
      <c r="AL59" s="66"/>
      <c r="AM59" s="66"/>
      <c r="AN59" s="67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</row>
    <row r="60" spans="30:75" ht="12.75">
      <c r="AD60" s="48"/>
      <c r="AE60" s="48"/>
      <c r="AL60" s="90"/>
      <c r="AM60" s="66"/>
      <c r="AN60" s="67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</row>
    <row r="61" spans="30:75" ht="12.75">
      <c r="AD61" s="48"/>
      <c r="AE61" s="48"/>
      <c r="AL61" s="66"/>
      <c r="AM61" s="66"/>
      <c r="AN61" s="67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</row>
    <row r="62" spans="38:75" ht="12.75">
      <c r="AL62" s="66"/>
      <c r="AM62" s="66"/>
      <c r="AN62" s="67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</row>
    <row r="63" spans="38:75" ht="12.75">
      <c r="AL63" s="66"/>
      <c r="AM63" s="66"/>
      <c r="AN63" s="67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</row>
    <row r="64" spans="38:75" ht="12.75">
      <c r="AL64" s="66"/>
      <c r="AM64" s="66"/>
      <c r="AN64" s="67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</row>
    <row r="65" spans="38:75" ht="12.75">
      <c r="AL65" s="66"/>
      <c r="AM65" s="66"/>
      <c r="AN65" s="67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</row>
    <row r="66" spans="38:75" ht="12.75">
      <c r="AL66" s="66"/>
      <c r="AM66" s="66"/>
      <c r="AN66" s="67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</row>
    <row r="67" spans="38:75" ht="12.75">
      <c r="AL67" s="66"/>
      <c r="AM67" s="66"/>
      <c r="AN67" s="67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</row>
    <row r="68" spans="38:75" ht="12.75">
      <c r="AL68" s="66"/>
      <c r="AM68" s="66"/>
      <c r="AN68" s="67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</row>
    <row r="69" spans="38:75" ht="12.75">
      <c r="AL69" s="66"/>
      <c r="AM69" s="66"/>
      <c r="AN69" s="67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</row>
    <row r="70" spans="38:75" ht="12.75">
      <c r="AL70" s="66"/>
      <c r="AM70" s="66"/>
      <c r="AN70" s="67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</row>
    <row r="71" spans="38:75" ht="12.75">
      <c r="AL71" s="66"/>
      <c r="AM71" s="66"/>
      <c r="AN71" s="67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</row>
    <row r="72" spans="38:75" ht="12.75">
      <c r="AL72" s="66"/>
      <c r="AM72" s="66"/>
      <c r="AN72" s="67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</row>
    <row r="73" spans="38:75" ht="12.75">
      <c r="AL73" s="66"/>
      <c r="AM73" s="66"/>
      <c r="AN73" s="67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</row>
    <row r="74" spans="38:75" ht="12.75">
      <c r="AL74" s="66"/>
      <c r="AM74" s="66"/>
      <c r="AN74" s="67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</row>
    <row r="75" spans="38:75" ht="12.75">
      <c r="AL75" s="66"/>
      <c r="AM75" s="66"/>
      <c r="AN75" s="67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</row>
    <row r="76" spans="38:75" ht="12.75">
      <c r="AL76" s="66"/>
      <c r="AM76" s="66"/>
      <c r="AN76" s="67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</row>
    <row r="77" spans="38:75" ht="12.75">
      <c r="AL77" s="66"/>
      <c r="AM77" s="66"/>
      <c r="AN77" s="67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</row>
    <row r="78" spans="38:75" ht="12.75">
      <c r="AL78" s="66"/>
      <c r="AM78" s="66"/>
      <c r="AN78" s="67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</row>
    <row r="79" spans="38:75" ht="12.75">
      <c r="AL79" s="66"/>
      <c r="AM79" s="66"/>
      <c r="AN79" s="67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</row>
    <row r="80" spans="38:75" ht="12.75">
      <c r="AL80" s="66"/>
      <c r="AM80" s="66"/>
      <c r="AN80" s="67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</row>
    <row r="81" spans="38:75" ht="12.75">
      <c r="AL81" s="66"/>
      <c r="AM81" s="66"/>
      <c r="AN81" s="67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</row>
    <row r="82" spans="38:75" ht="12.75">
      <c r="AL82" s="66"/>
      <c r="AM82" s="66"/>
      <c r="AN82" s="67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</row>
    <row r="83" spans="38:75" ht="12.75">
      <c r="AL83" s="66"/>
      <c r="AM83" s="66"/>
      <c r="AN83" s="67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</row>
    <row r="84" spans="38:75" ht="12.75">
      <c r="AL84" s="66"/>
      <c r="AM84" s="66"/>
      <c r="AN84" s="67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</row>
    <row r="85" spans="38:75" ht="12.75">
      <c r="AL85" s="66"/>
      <c r="AM85" s="66"/>
      <c r="AN85" s="67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</row>
    <row r="86" spans="38:75" ht="12.75">
      <c r="AL86" s="66"/>
      <c r="AM86" s="66"/>
      <c r="AN86" s="67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</row>
    <row r="87" spans="38:75" ht="12.75">
      <c r="AL87" s="66"/>
      <c r="AM87" s="66"/>
      <c r="AN87" s="67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</row>
    <row r="88" spans="38:75" ht="12.75">
      <c r="AL88" s="66"/>
      <c r="AM88" s="66"/>
      <c r="AN88" s="67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</row>
    <row r="89" spans="38:75" ht="12.75">
      <c r="AL89" s="66"/>
      <c r="AM89" s="66"/>
      <c r="AN89" s="67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</row>
    <row r="90" spans="38:75" ht="12.75">
      <c r="AL90" s="66"/>
      <c r="AM90" s="66"/>
      <c r="AN90" s="67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</row>
    <row r="91" spans="38:75" ht="12.75">
      <c r="AL91" s="66"/>
      <c r="AM91" s="66"/>
      <c r="AN91" s="67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</row>
    <row r="92" spans="38:75" ht="12.75">
      <c r="AL92" s="66"/>
      <c r="AM92" s="66"/>
      <c r="AN92" s="67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</row>
    <row r="93" spans="38:75" ht="12.75">
      <c r="AL93" s="66"/>
      <c r="AM93" s="66"/>
      <c r="AN93" s="67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</row>
    <row r="94" spans="38:75" ht="12.75">
      <c r="AL94" s="66"/>
      <c r="AM94" s="66"/>
      <c r="AN94" s="67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</row>
  </sheetData>
  <mergeCells count="5">
    <mergeCell ref="Y3:AB3"/>
    <mergeCell ref="E3:H3"/>
    <mergeCell ref="J3:M3"/>
    <mergeCell ref="O3:R3"/>
    <mergeCell ref="T3:W3"/>
  </mergeCells>
  <printOptions/>
  <pageMargins left="0.75" right="0.75" top="0.62" bottom="0.63" header="0.5" footer="0.5"/>
  <pageSetup horizontalDpi="180" verticalDpi="18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94"/>
  <sheetViews>
    <sheetView workbookViewId="0" topLeftCell="A1">
      <pane xSplit="7" ySplit="6" topLeftCell="AE52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H57" sqref="AH57"/>
    </sheetView>
  </sheetViews>
  <sheetFormatPr defaultColWidth="9.140625" defaultRowHeight="12.75" customHeight="1" outlineLevelCol="2"/>
  <cols>
    <col min="1" max="1" width="9.28125" style="88" customWidth="1"/>
    <col min="2" max="2" width="13.28125" style="88" customWidth="1"/>
    <col min="3" max="3" width="17.28125" style="88" customWidth="1"/>
    <col min="4" max="4" width="1.7109375" style="88" customWidth="1" outlineLevel="1"/>
    <col min="5" max="5" width="12.140625" style="88" hidden="1" customWidth="1" outlineLevel="2"/>
    <col min="6" max="6" width="10.8515625" style="88" hidden="1" customWidth="1" outlineLevel="2"/>
    <col min="7" max="7" width="10.140625" style="88" hidden="1" customWidth="1" outlineLevel="2"/>
    <col min="8" max="8" width="13.140625" style="88" customWidth="1" outlineLevel="1" collapsed="1"/>
    <col min="9" max="9" width="4.57421875" style="88" customWidth="1" outlineLevel="1"/>
    <col min="10" max="10" width="9.57421875" style="88" hidden="1" customWidth="1" outlineLevel="2"/>
    <col min="11" max="11" width="9.8515625" style="88" hidden="1" customWidth="1" outlineLevel="2"/>
    <col min="12" max="12" width="10.140625" style="88" hidden="1" customWidth="1" outlineLevel="2"/>
    <col min="13" max="13" width="12.00390625" style="88" customWidth="1" outlineLevel="1" collapsed="1"/>
    <col min="14" max="14" width="4.7109375" style="88" customWidth="1" outlineLevel="1"/>
    <col min="15" max="15" width="10.421875" style="88" hidden="1" customWidth="1" outlineLevel="2"/>
    <col min="16" max="16" width="8.7109375" style="88" hidden="1" customWidth="1" outlineLevel="2"/>
    <col min="17" max="17" width="9.00390625" style="88" hidden="1" customWidth="1" outlineLevel="2"/>
    <col min="18" max="18" width="12.28125" style="88" customWidth="1" outlineLevel="1" collapsed="1"/>
    <col min="19" max="19" width="4.7109375" style="88" customWidth="1" outlineLevel="1"/>
    <col min="20" max="20" width="9.28125" style="88" hidden="1" customWidth="1" outlineLevel="2"/>
    <col min="21" max="21" width="10.8515625" style="88" hidden="1" customWidth="1" outlineLevel="2"/>
    <col min="22" max="22" width="9.7109375" style="88" hidden="1" customWidth="1" outlineLevel="2"/>
    <col min="23" max="23" width="12.8515625" style="88" customWidth="1" outlineLevel="1" collapsed="1"/>
    <col min="24" max="24" width="4.7109375" style="88" customWidth="1" outlineLevel="1"/>
    <col min="25" max="25" width="8.7109375" style="88" hidden="1" customWidth="1" outlineLevel="2"/>
    <col min="26" max="26" width="9.7109375" style="88" hidden="1" customWidth="1" outlineLevel="2"/>
    <col min="27" max="27" width="10.7109375" style="88" hidden="1" customWidth="1" outlineLevel="2"/>
    <col min="28" max="28" width="11.28125" style="88" customWidth="1" outlineLevel="1" collapsed="1"/>
    <col min="29" max="29" width="4.7109375" style="88" customWidth="1" outlineLevel="1"/>
    <col min="30" max="30" width="10.8515625" style="88" customWidth="1" outlineLevel="1"/>
    <col min="31" max="31" width="10.7109375" style="88" customWidth="1" outlineLevel="1"/>
    <col min="32" max="32" width="3.7109375" style="88" customWidth="1" outlineLevel="1"/>
    <col min="33" max="33" width="13.421875" style="88" customWidth="1" outlineLevel="1"/>
    <col min="34" max="34" width="5.8515625" style="91" customWidth="1" outlineLevel="1"/>
    <col min="35" max="35" width="10.8515625" style="88" customWidth="1" outlineLevel="1"/>
    <col min="36" max="36" width="9.8515625" style="65" customWidth="1" outlineLevel="1"/>
    <col min="37" max="37" width="3.28125" style="65" customWidth="1" outlineLevel="1"/>
    <col min="38" max="38" width="12.28125" style="65" customWidth="1"/>
    <col min="39" max="39" width="5.140625" style="65" customWidth="1"/>
    <col min="40" max="40" width="9.8515625" style="92" customWidth="1"/>
    <col min="41" max="41" width="10.8515625" style="65" customWidth="1"/>
    <col min="42" max="42" width="3.7109375" style="65" customWidth="1"/>
    <col min="43" max="43" width="17.421875" style="65" customWidth="1"/>
    <col min="44" max="44" width="10.57421875" style="65" customWidth="1"/>
    <col min="45" max="45" width="9.8515625" style="65" bestFit="1" customWidth="1"/>
    <col min="46" max="46" width="9.28125" style="65" bestFit="1" customWidth="1"/>
    <col min="47" max="47" width="9.8515625" style="65" bestFit="1" customWidth="1"/>
    <col min="48" max="48" width="10.7109375" style="65" bestFit="1" customWidth="1"/>
    <col min="49" max="49" width="9.28125" style="65" bestFit="1" customWidth="1"/>
    <col min="50" max="50" width="9.8515625" style="65" bestFit="1" customWidth="1"/>
    <col min="51" max="51" width="10.7109375" style="65" bestFit="1" customWidth="1"/>
    <col min="52" max="172" width="9.140625" style="65" customWidth="1"/>
    <col min="173" max="16384" width="9.140625" style="88" customWidth="1"/>
  </cols>
  <sheetData>
    <row r="1" spans="1:52" ht="12.75">
      <c r="A1" s="44" t="s">
        <v>114</v>
      </c>
      <c r="AR1" s="45"/>
      <c r="AS1" s="46"/>
      <c r="AT1" s="45"/>
      <c r="AU1" s="45"/>
      <c r="AV1" s="45"/>
      <c r="AW1" s="45"/>
      <c r="AX1" s="45"/>
      <c r="AY1" s="45"/>
      <c r="AZ1" s="45"/>
    </row>
    <row r="2" spans="1:52" ht="12.75">
      <c r="A2" s="47" t="s">
        <v>170</v>
      </c>
      <c r="B2" s="48"/>
      <c r="C2" s="48"/>
      <c r="D2" s="48"/>
      <c r="E2" s="48" t="s">
        <v>116</v>
      </c>
      <c r="F2" s="48" t="s">
        <v>117</v>
      </c>
      <c r="G2" s="48" t="s">
        <v>118</v>
      </c>
      <c r="H2" s="48"/>
      <c r="I2" s="48"/>
      <c r="J2" s="48" t="s">
        <v>116</v>
      </c>
      <c r="K2" s="48" t="s">
        <v>117</v>
      </c>
      <c r="L2" s="48" t="s">
        <v>118</v>
      </c>
      <c r="M2" s="48"/>
      <c r="N2" s="48"/>
      <c r="O2" s="48" t="s">
        <v>116</v>
      </c>
      <c r="P2" s="48" t="s">
        <v>117</v>
      </c>
      <c r="Q2" s="48" t="s">
        <v>118</v>
      </c>
      <c r="R2" s="48"/>
      <c r="S2" s="48"/>
      <c r="T2" s="48" t="s">
        <v>116</v>
      </c>
      <c r="U2" s="48" t="s">
        <v>117</v>
      </c>
      <c r="V2" s="48" t="s">
        <v>118</v>
      </c>
      <c r="W2" s="48"/>
      <c r="X2" s="48"/>
      <c r="Y2" s="48" t="s">
        <v>116</v>
      </c>
      <c r="Z2" s="48" t="s">
        <v>117</v>
      </c>
      <c r="AA2" s="48" t="s">
        <v>118</v>
      </c>
      <c r="AB2" s="48"/>
      <c r="AC2" s="48"/>
      <c r="AD2" s="48"/>
      <c r="AE2" s="48"/>
      <c r="AF2" s="48"/>
      <c r="AG2" s="48"/>
      <c r="AH2" s="49"/>
      <c r="AI2" s="48"/>
      <c r="AJ2" s="50"/>
      <c r="AR2" s="51"/>
      <c r="AS2" s="51"/>
      <c r="AT2" s="51"/>
      <c r="AU2" s="51"/>
      <c r="AV2" s="51"/>
      <c r="AW2" s="51"/>
      <c r="AX2" s="51"/>
      <c r="AY2" s="45"/>
      <c r="AZ2" s="45"/>
    </row>
    <row r="3" spans="5:52" ht="12.75">
      <c r="E3" s="52" t="s">
        <v>119</v>
      </c>
      <c r="F3" s="52"/>
      <c r="G3" s="52"/>
      <c r="H3" s="52"/>
      <c r="I3" s="48"/>
      <c r="J3" s="52" t="s">
        <v>120</v>
      </c>
      <c r="K3" s="52"/>
      <c r="L3" s="52"/>
      <c r="M3" s="52"/>
      <c r="N3" s="53"/>
      <c r="O3" s="52" t="s">
        <v>121</v>
      </c>
      <c r="P3" s="52"/>
      <c r="Q3" s="52"/>
      <c r="R3" s="52"/>
      <c r="S3" s="53"/>
      <c r="T3" s="52" t="s">
        <v>122</v>
      </c>
      <c r="U3" s="54"/>
      <c r="V3" s="54"/>
      <c r="W3" s="54"/>
      <c r="X3" s="48"/>
      <c r="Y3" s="52" t="s">
        <v>171</v>
      </c>
      <c r="Z3" s="54"/>
      <c r="AA3" s="54"/>
      <c r="AB3" s="54"/>
      <c r="AC3" s="55"/>
      <c r="AD3" s="56" t="s">
        <v>124</v>
      </c>
      <c r="AE3" s="56"/>
      <c r="AF3" s="48"/>
      <c r="AG3" s="56" t="s">
        <v>125</v>
      </c>
      <c r="AH3" s="49"/>
      <c r="AI3" s="48"/>
      <c r="AJ3" s="53"/>
      <c r="AK3" s="50"/>
      <c r="AL3" s="57"/>
      <c r="AN3" s="58"/>
      <c r="AR3" s="51"/>
      <c r="AS3" s="51"/>
      <c r="AT3" s="51"/>
      <c r="AU3" s="51"/>
      <c r="AV3" s="51"/>
      <c r="AW3" s="51"/>
      <c r="AX3" s="51"/>
      <c r="AY3" s="45"/>
      <c r="AZ3" s="45"/>
    </row>
    <row r="4" spans="1:52" ht="12.75" hidden="1">
      <c r="A4" s="44"/>
      <c r="E4" s="59" t="s">
        <v>126</v>
      </c>
      <c r="F4" s="59" t="s">
        <v>127</v>
      </c>
      <c r="G4" s="59" t="s">
        <v>128</v>
      </c>
      <c r="H4" s="59"/>
      <c r="I4" s="48"/>
      <c r="J4" s="59"/>
      <c r="K4" s="59"/>
      <c r="L4" s="59"/>
      <c r="M4" s="59"/>
      <c r="N4" s="50"/>
      <c r="O4" s="59"/>
      <c r="P4" s="59"/>
      <c r="Q4" s="59"/>
      <c r="R4" s="59"/>
      <c r="S4" s="50"/>
      <c r="T4" s="59"/>
      <c r="U4" s="59"/>
      <c r="V4" s="59"/>
      <c r="W4" s="59"/>
      <c r="X4" s="48"/>
      <c r="Y4" s="60"/>
      <c r="Z4" s="60"/>
      <c r="AA4" s="60"/>
      <c r="AB4" s="59"/>
      <c r="AC4" s="59"/>
      <c r="AD4" s="48" t="s">
        <v>129</v>
      </c>
      <c r="AE4" s="48" t="s">
        <v>130</v>
      </c>
      <c r="AF4" s="48"/>
      <c r="AG4" s="48"/>
      <c r="AH4" s="49" t="s">
        <v>131</v>
      </c>
      <c r="AI4" s="48"/>
      <c r="AJ4" s="50"/>
      <c r="AK4" s="50"/>
      <c r="AL4" s="61"/>
      <c r="AM4" s="61"/>
      <c r="AN4" s="62"/>
      <c r="AR4" s="63"/>
      <c r="AS4" s="51"/>
      <c r="AT4" s="51"/>
      <c r="AU4" s="51"/>
      <c r="AV4" s="51"/>
      <c r="AW4" s="51"/>
      <c r="AX4" s="51"/>
      <c r="AY4" s="45"/>
      <c r="AZ4" s="45"/>
    </row>
    <row r="5" spans="1:75" ht="12.75">
      <c r="A5" s="64" t="s">
        <v>172</v>
      </c>
      <c r="AB5" s="65"/>
      <c r="AC5" s="65"/>
      <c r="AD5" s="48" t="s">
        <v>129</v>
      </c>
      <c r="AE5" s="48" t="s">
        <v>130</v>
      </c>
      <c r="AF5" s="65"/>
      <c r="AG5" s="48"/>
      <c r="AL5" s="66"/>
      <c r="AM5" s="66"/>
      <c r="AN5" s="67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</row>
    <row r="6" spans="30:75" ht="12.75">
      <c r="AD6" s="48"/>
      <c r="AE6" s="48"/>
      <c r="AG6" s="48"/>
      <c r="AL6" s="66"/>
      <c r="AM6" s="66"/>
      <c r="AN6" s="67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1:75" ht="12.75">
      <c r="A7" s="37" t="s">
        <v>133</v>
      </c>
      <c r="H7" s="68">
        <v>-244425</v>
      </c>
      <c r="M7" s="68">
        <v>1138650</v>
      </c>
      <c r="R7" s="68">
        <v>-459487</v>
      </c>
      <c r="W7" s="68">
        <v>-24611</v>
      </c>
      <c r="AB7" s="68">
        <v>970871</v>
      </c>
      <c r="AC7" s="68"/>
      <c r="AD7" s="48"/>
      <c r="AE7" s="48"/>
      <c r="AG7" s="48">
        <f>H7+M7+R7+W7+AB7+AD7+AE7</f>
        <v>1380998</v>
      </c>
      <c r="AL7" s="69"/>
      <c r="AM7" s="70"/>
      <c r="AN7" s="67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1:75" ht="12.75">
      <c r="A8" s="71" t="s">
        <v>134</v>
      </c>
      <c r="H8" s="68"/>
      <c r="M8" s="68"/>
      <c r="R8" s="68"/>
      <c r="W8" s="68"/>
      <c r="AB8" s="68"/>
      <c r="AC8" s="68"/>
      <c r="AD8" s="48"/>
      <c r="AE8" s="72"/>
      <c r="AG8" s="68"/>
      <c r="AL8" s="69"/>
      <c r="AM8" s="66"/>
      <c r="AN8" s="67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1:75" ht="12.75">
      <c r="A9" s="37" t="s">
        <v>135</v>
      </c>
      <c r="H9" s="73">
        <v>0</v>
      </c>
      <c r="M9" s="73">
        <v>0</v>
      </c>
      <c r="R9" s="73"/>
      <c r="W9" s="73">
        <v>0</v>
      </c>
      <c r="AB9" s="73">
        <v>0</v>
      </c>
      <c r="AC9" s="68"/>
      <c r="AD9" s="48"/>
      <c r="AE9" s="48"/>
      <c r="AG9" s="74">
        <f aca="true" t="shared" si="0" ref="AG9:AG18">H9+M9+R9+W9+AB9</f>
        <v>0</v>
      </c>
      <c r="AL9" s="69"/>
      <c r="AM9" s="70"/>
      <c r="AN9" s="67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</row>
    <row r="10" spans="1:75" ht="12.75">
      <c r="A10" s="37" t="s">
        <v>136</v>
      </c>
      <c r="H10" s="75"/>
      <c r="M10" s="75">
        <v>2161427</v>
      </c>
      <c r="R10" s="75">
        <v>287220</v>
      </c>
      <c r="W10" s="75">
        <v>0</v>
      </c>
      <c r="AB10" s="75">
        <v>743497</v>
      </c>
      <c r="AC10" s="68"/>
      <c r="AD10" s="48"/>
      <c r="AE10" s="48"/>
      <c r="AG10" s="76">
        <f t="shared" si="0"/>
        <v>3192144</v>
      </c>
      <c r="AL10" s="69"/>
      <c r="AM10" s="70"/>
      <c r="AN10" s="67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</row>
    <row r="11" spans="1:75" ht="12.75">
      <c r="A11" s="37" t="s">
        <v>137</v>
      </c>
      <c r="H11" s="75">
        <v>-12626</v>
      </c>
      <c r="M11" s="75">
        <v>-85516</v>
      </c>
      <c r="R11" s="75"/>
      <c r="W11" s="75">
        <v>0</v>
      </c>
      <c r="AB11" s="75">
        <v>0</v>
      </c>
      <c r="AC11" s="68"/>
      <c r="AD11" s="48"/>
      <c r="AE11" s="48"/>
      <c r="AG11" s="76">
        <f t="shared" si="0"/>
        <v>-98142</v>
      </c>
      <c r="AL11" s="69"/>
      <c r="AM11" s="70"/>
      <c r="AN11" s="67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1:75" ht="12.75">
      <c r="A12" s="37" t="s">
        <v>138</v>
      </c>
      <c r="H12" s="75">
        <v>0</v>
      </c>
      <c r="M12" s="75">
        <v>264987</v>
      </c>
      <c r="R12" s="75">
        <v>0</v>
      </c>
      <c r="W12" s="75">
        <v>0</v>
      </c>
      <c r="AB12" s="75">
        <v>0</v>
      </c>
      <c r="AC12" s="68"/>
      <c r="AD12" s="48"/>
      <c r="AE12" s="48"/>
      <c r="AG12" s="76">
        <f t="shared" si="0"/>
        <v>264987</v>
      </c>
      <c r="AL12" s="69"/>
      <c r="AM12" s="70"/>
      <c r="AN12" s="67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</row>
    <row r="13" spans="1:75" ht="12.75">
      <c r="A13" s="37" t="s">
        <v>139</v>
      </c>
      <c r="H13" s="75"/>
      <c r="M13" s="75"/>
      <c r="R13" s="75"/>
      <c r="W13" s="75"/>
      <c r="AB13" s="75">
        <v>0</v>
      </c>
      <c r="AC13" s="68"/>
      <c r="AD13" s="48"/>
      <c r="AE13" s="48"/>
      <c r="AG13" s="76">
        <f t="shared" si="0"/>
        <v>0</v>
      </c>
      <c r="AL13" s="69"/>
      <c r="AM13" s="70"/>
      <c r="AN13" s="67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</row>
    <row r="14" spans="1:75" ht="12.75">
      <c r="A14" s="37" t="s">
        <v>140</v>
      </c>
      <c r="H14" s="75"/>
      <c r="M14" s="75"/>
      <c r="R14" s="75"/>
      <c r="W14" s="75"/>
      <c r="AB14" s="75">
        <v>0</v>
      </c>
      <c r="AC14" s="68"/>
      <c r="AD14" s="48"/>
      <c r="AE14" s="48"/>
      <c r="AG14" s="76">
        <f t="shared" si="0"/>
        <v>0</v>
      </c>
      <c r="AL14" s="69"/>
      <c r="AM14" s="70"/>
      <c r="AN14" s="67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</row>
    <row r="15" spans="1:75" ht="12.75">
      <c r="A15" s="37" t="s">
        <v>141</v>
      </c>
      <c r="H15" s="75"/>
      <c r="M15" s="75">
        <v>0</v>
      </c>
      <c r="R15" s="75">
        <v>0</v>
      </c>
      <c r="W15" s="75">
        <v>0</v>
      </c>
      <c r="AB15" s="75">
        <v>0</v>
      </c>
      <c r="AC15" s="68"/>
      <c r="AD15" s="48"/>
      <c r="AE15" s="48"/>
      <c r="AG15" s="76">
        <f t="shared" si="0"/>
        <v>0</v>
      </c>
      <c r="AL15" s="69"/>
      <c r="AM15" s="70"/>
      <c r="AN15" s="67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75" ht="12.75">
      <c r="A16" s="37" t="s">
        <v>142</v>
      </c>
      <c r="H16" s="75"/>
      <c r="M16" s="75"/>
      <c r="R16" s="75"/>
      <c r="W16" s="75"/>
      <c r="AB16" s="75"/>
      <c r="AC16" s="68"/>
      <c r="AD16" s="48"/>
      <c r="AE16" s="48"/>
      <c r="AG16" s="76">
        <f t="shared" si="0"/>
        <v>0</v>
      </c>
      <c r="AL16" s="69"/>
      <c r="AM16" s="70"/>
      <c r="AN16" s="67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1:75" ht="12.75">
      <c r="A17" s="37" t="s">
        <v>21</v>
      </c>
      <c r="H17" s="75">
        <v>22000</v>
      </c>
      <c r="M17" s="75">
        <v>680000</v>
      </c>
      <c r="R17" s="75">
        <v>75000</v>
      </c>
      <c r="W17" s="75">
        <v>0</v>
      </c>
      <c r="AB17" s="75">
        <v>45000</v>
      </c>
      <c r="AC17" s="68"/>
      <c r="AD17" s="48"/>
      <c r="AE17" s="48"/>
      <c r="AG17" s="76">
        <f t="shared" si="0"/>
        <v>822000</v>
      </c>
      <c r="AL17" s="69"/>
      <c r="AM17" s="70"/>
      <c r="AN17" s="67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</row>
    <row r="18" spans="1:75" ht="12.75">
      <c r="A18" s="37" t="s">
        <v>143</v>
      </c>
      <c r="H18" s="77"/>
      <c r="M18" s="77"/>
      <c r="R18" s="77">
        <v>0</v>
      </c>
      <c r="W18" s="77">
        <v>0</v>
      </c>
      <c r="AB18" s="77">
        <v>0</v>
      </c>
      <c r="AC18" s="68"/>
      <c r="AD18" s="48"/>
      <c r="AE18" s="48"/>
      <c r="AG18" s="78">
        <f t="shared" si="0"/>
        <v>0</v>
      </c>
      <c r="AL18" s="69"/>
      <c r="AM18" s="70"/>
      <c r="AN18" s="67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</row>
    <row r="19" spans="1:75" ht="12.75">
      <c r="A19" s="37"/>
      <c r="H19" s="68">
        <f>SUM(H9:H18)</f>
        <v>9374</v>
      </c>
      <c r="M19" s="68">
        <f>SUM(M9:M18)</f>
        <v>3020898</v>
      </c>
      <c r="R19" s="68">
        <f>SUM(R9:R18)</f>
        <v>362220</v>
      </c>
      <c r="W19" s="68">
        <f>SUM(W9:W18)</f>
        <v>0</v>
      </c>
      <c r="AB19" s="68">
        <f>SUM(AB9:AB18)</f>
        <v>788497</v>
      </c>
      <c r="AC19" s="68"/>
      <c r="AD19" s="48"/>
      <c r="AE19" s="48"/>
      <c r="AG19" s="68">
        <f>SUM(AG9:AG18)</f>
        <v>4180989</v>
      </c>
      <c r="AL19" s="69"/>
      <c r="AM19" s="66"/>
      <c r="AN19" s="67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</row>
    <row r="20" spans="1:75" ht="12.75">
      <c r="A20" s="37"/>
      <c r="H20" s="79"/>
      <c r="M20" s="79"/>
      <c r="R20" s="79"/>
      <c r="W20" s="79"/>
      <c r="AB20" s="79"/>
      <c r="AC20" s="68"/>
      <c r="AD20" s="48"/>
      <c r="AE20" s="48"/>
      <c r="AG20" s="79"/>
      <c r="AL20" s="69"/>
      <c r="AM20" s="66"/>
      <c r="AN20" s="67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</row>
    <row r="21" spans="1:75" ht="12.75">
      <c r="A21" s="37" t="s">
        <v>144</v>
      </c>
      <c r="H21" s="68">
        <f>H7+H19</f>
        <v>-235051</v>
      </c>
      <c r="M21" s="68">
        <f>M7+M19</f>
        <v>4159548</v>
      </c>
      <c r="R21" s="68">
        <f>R7+R19</f>
        <v>-97267</v>
      </c>
      <c r="W21" s="68">
        <f>W7+W19</f>
        <v>-24611</v>
      </c>
      <c r="AB21" s="68">
        <f>AB7+AB19</f>
        <v>1759368</v>
      </c>
      <c r="AC21" s="68"/>
      <c r="AD21" s="48"/>
      <c r="AE21" s="48"/>
      <c r="AG21" s="68">
        <f>AG7+AG19</f>
        <v>5561987</v>
      </c>
      <c r="AL21" s="69"/>
      <c r="AM21" s="66"/>
      <c r="AN21" s="67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</row>
    <row r="22" spans="1:75" ht="12.75">
      <c r="A22" s="37" t="s">
        <v>145</v>
      </c>
      <c r="H22" s="68"/>
      <c r="M22" s="68"/>
      <c r="R22" s="68"/>
      <c r="W22" s="68"/>
      <c r="AB22" s="68"/>
      <c r="AC22" s="68"/>
      <c r="AD22" s="48"/>
      <c r="AE22" s="48"/>
      <c r="AG22" s="68"/>
      <c r="AL22" s="69"/>
      <c r="AM22" s="66"/>
      <c r="AN22" s="67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</row>
    <row r="23" spans="1:75" ht="12.75">
      <c r="A23" s="37" t="s">
        <v>50</v>
      </c>
      <c r="H23" s="73">
        <v>0</v>
      </c>
      <c r="M23" s="73">
        <v>773733</v>
      </c>
      <c r="R23" s="73">
        <v>-42596</v>
      </c>
      <c r="W23" s="73">
        <v>44577</v>
      </c>
      <c r="AB23" s="73">
        <v>-344267</v>
      </c>
      <c r="AC23" s="68"/>
      <c r="AD23" s="48"/>
      <c r="AE23" s="48"/>
      <c r="AG23" s="74">
        <f>H23+M23+R23+W23+AB23</f>
        <v>431447</v>
      </c>
      <c r="AL23" s="69"/>
      <c r="AM23" s="66"/>
      <c r="AN23" s="67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</row>
    <row r="24" spans="1:75" ht="12.75">
      <c r="A24" s="37" t="s">
        <v>146</v>
      </c>
      <c r="H24" s="75">
        <v>0</v>
      </c>
      <c r="M24" s="75">
        <v>215074</v>
      </c>
      <c r="R24" s="75">
        <v>-496224</v>
      </c>
      <c r="W24" s="75">
        <v>7322</v>
      </c>
      <c r="AB24" s="75">
        <v>-1600860</v>
      </c>
      <c r="AC24" s="68"/>
      <c r="AD24" s="48"/>
      <c r="AE24" s="48">
        <v>-5000</v>
      </c>
      <c r="AG24" s="76">
        <f>H24+M24+R24+W24+AB24+AD24+AE24</f>
        <v>-1879688</v>
      </c>
      <c r="AL24" s="69"/>
      <c r="AM24" s="66"/>
      <c r="AN24" s="67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</row>
    <row r="25" spans="1:75" ht="12.75">
      <c r="A25" s="37" t="s">
        <v>147</v>
      </c>
      <c r="H25" s="75">
        <v>1498720</v>
      </c>
      <c r="M25" s="75">
        <v>281549</v>
      </c>
      <c r="R25" s="75">
        <v>342391</v>
      </c>
      <c r="W25" s="75">
        <v>0</v>
      </c>
      <c r="AB25" s="75">
        <v>3037365</v>
      </c>
      <c r="AC25" s="68"/>
      <c r="AD25" s="48">
        <v>8000</v>
      </c>
      <c r="AE25" s="48"/>
      <c r="AG25" s="76">
        <f>H25+M25+R25+W25+AB25+AD25+AE25</f>
        <v>5168025</v>
      </c>
      <c r="AL25" s="69"/>
      <c r="AM25" s="66"/>
      <c r="AN25" s="67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</row>
    <row r="26" spans="1:75" ht="12.75">
      <c r="A26" s="37" t="s">
        <v>148</v>
      </c>
      <c r="H26" s="75">
        <v>0</v>
      </c>
      <c r="M26" s="75">
        <v>0</v>
      </c>
      <c r="R26" s="75">
        <v>0</v>
      </c>
      <c r="W26" s="75">
        <v>0</v>
      </c>
      <c r="AB26" s="75">
        <v>0</v>
      </c>
      <c r="AC26" s="68"/>
      <c r="AD26" s="48"/>
      <c r="AE26" s="48"/>
      <c r="AG26" s="76">
        <f>H26+M26+R26+W26+AB26</f>
        <v>0</v>
      </c>
      <c r="AL26" s="69"/>
      <c r="AM26" s="66"/>
      <c r="AN26" s="67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</row>
    <row r="27" spans="1:75" ht="12.75">
      <c r="A27" s="37" t="s">
        <v>149</v>
      </c>
      <c r="H27" s="77">
        <v>0</v>
      </c>
      <c r="M27" s="77">
        <v>-988132</v>
      </c>
      <c r="R27" s="77">
        <v>989696</v>
      </c>
      <c r="W27" s="77">
        <v>6436</v>
      </c>
      <c r="AB27" s="77">
        <v>0</v>
      </c>
      <c r="AC27" s="68"/>
      <c r="AD27" s="48"/>
      <c r="AE27" s="48">
        <v>-8000</v>
      </c>
      <c r="AG27" s="78">
        <f>H27+M27+R27+W27+AB27+AD27+AE27</f>
        <v>0</v>
      </c>
      <c r="AL27" s="69"/>
      <c r="AM27" s="66"/>
      <c r="AN27" s="67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</row>
    <row r="28" spans="1:75" ht="12.75">
      <c r="A28" s="37"/>
      <c r="H28" s="68">
        <f>SUM(H23:H27)</f>
        <v>1498720</v>
      </c>
      <c r="M28" s="68">
        <f>SUM(M23:M27)</f>
        <v>282224</v>
      </c>
      <c r="R28" s="68">
        <f>SUM(R23:R27)+2</f>
        <v>793269</v>
      </c>
      <c r="W28" s="68">
        <f>SUM(W23:W27)</f>
        <v>58335</v>
      </c>
      <c r="AB28" s="68">
        <f>SUM(AB23:AB27)</f>
        <v>1092238</v>
      </c>
      <c r="AC28" s="68"/>
      <c r="AD28" s="48"/>
      <c r="AE28" s="48"/>
      <c r="AG28" s="68">
        <f>SUM(AG23:AG27)</f>
        <v>3719784</v>
      </c>
      <c r="AL28" s="69"/>
      <c r="AM28" s="66"/>
      <c r="AN28" s="67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</row>
    <row r="29" spans="1:75" ht="12.75">
      <c r="A29" s="37"/>
      <c r="H29" s="79"/>
      <c r="M29" s="79"/>
      <c r="R29" s="79"/>
      <c r="W29" s="79"/>
      <c r="AB29" s="79"/>
      <c r="AC29" s="68"/>
      <c r="AD29" s="48"/>
      <c r="AE29" s="48"/>
      <c r="AG29" s="79"/>
      <c r="AL29" s="69"/>
      <c r="AM29" s="66"/>
      <c r="AN29" s="67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1:75" ht="12.75">
      <c r="A30" s="71" t="s">
        <v>95</v>
      </c>
      <c r="H30" s="68">
        <f>H21+H28</f>
        <v>1263669</v>
      </c>
      <c r="M30" s="68">
        <f>M21+M28</f>
        <v>4441772</v>
      </c>
      <c r="R30" s="68">
        <f>R21+R28</f>
        <v>696002</v>
      </c>
      <c r="W30" s="68">
        <f>W21+W28</f>
        <v>33724</v>
      </c>
      <c r="AB30" s="68">
        <f>AB21+AB28</f>
        <v>2851606</v>
      </c>
      <c r="AC30" s="68"/>
      <c r="AD30" s="48"/>
      <c r="AE30" s="48"/>
      <c r="AG30" s="68">
        <f>AG21+AG28</f>
        <v>9281771</v>
      </c>
      <c r="AL30" s="80"/>
      <c r="AM30" s="66"/>
      <c r="AN30" s="67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</row>
    <row r="31" spans="1:75" ht="12.75">
      <c r="A31" s="37" t="s">
        <v>150</v>
      </c>
      <c r="H31" s="68">
        <f>-H12</f>
        <v>0</v>
      </c>
      <c r="M31" s="68">
        <f>-M12</f>
        <v>-264987</v>
      </c>
      <c r="R31" s="68">
        <f>-R12</f>
        <v>0</v>
      </c>
      <c r="W31" s="68">
        <f>-W12</f>
        <v>0</v>
      </c>
      <c r="AB31" s="68">
        <f>-AB12</f>
        <v>0</v>
      </c>
      <c r="AC31" s="68"/>
      <c r="AD31" s="48"/>
      <c r="AE31" s="48"/>
      <c r="AG31" s="48">
        <f>H31+M31+R31+W31+AB31</f>
        <v>-264987</v>
      </c>
      <c r="AL31" s="69"/>
      <c r="AM31" s="70"/>
      <c r="AN31" s="67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</row>
    <row r="32" spans="1:75" ht="12.75">
      <c r="A32" s="37" t="s">
        <v>151</v>
      </c>
      <c r="H32" s="68">
        <v>-1204</v>
      </c>
      <c r="M32" s="68">
        <v>-735447</v>
      </c>
      <c r="R32" s="68">
        <v>-400047</v>
      </c>
      <c r="W32" s="68">
        <v>-9330</v>
      </c>
      <c r="AB32" s="68">
        <v>0</v>
      </c>
      <c r="AC32" s="68"/>
      <c r="AD32" s="48"/>
      <c r="AE32" s="48"/>
      <c r="AG32" s="48">
        <f>H32+M32+R32+W32+AB32</f>
        <v>-1146028</v>
      </c>
      <c r="AL32" s="69"/>
      <c r="AM32" s="66"/>
      <c r="AN32" s="67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</row>
    <row r="33" spans="1:75" ht="12.75">
      <c r="A33" s="37"/>
      <c r="H33" s="79"/>
      <c r="M33" s="79"/>
      <c r="R33" s="79"/>
      <c r="W33" s="79"/>
      <c r="AB33" s="79"/>
      <c r="AC33" s="68"/>
      <c r="AD33" s="48"/>
      <c r="AE33" s="48"/>
      <c r="AG33" s="79"/>
      <c r="AL33" s="69"/>
      <c r="AM33" s="66"/>
      <c r="AN33" s="67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</row>
    <row r="34" spans="1:75" ht="12.75">
      <c r="A34" s="71" t="s">
        <v>152</v>
      </c>
      <c r="H34" s="68">
        <f>SUM(H30:H33)</f>
        <v>1262465</v>
      </c>
      <c r="M34" s="68">
        <f>SUM(M30:M33)</f>
        <v>3441338</v>
      </c>
      <c r="R34" s="68">
        <f>SUM(R30:R33)</f>
        <v>295955</v>
      </c>
      <c r="W34" s="68">
        <f>SUM(W30:W33)</f>
        <v>24394</v>
      </c>
      <c r="AB34" s="68">
        <f>SUM(AB30:AB33)</f>
        <v>2851606</v>
      </c>
      <c r="AC34" s="68"/>
      <c r="AD34" s="48"/>
      <c r="AE34" s="48"/>
      <c r="AG34" s="68">
        <f>SUM(AG30:AG33)</f>
        <v>7870756</v>
      </c>
      <c r="AL34" s="69"/>
      <c r="AM34" s="66"/>
      <c r="AN34" s="67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</row>
    <row r="35" spans="1:75" ht="12.75">
      <c r="A35" s="71" t="s">
        <v>153</v>
      </c>
      <c r="H35" s="68"/>
      <c r="M35" s="68"/>
      <c r="R35" s="68"/>
      <c r="W35" s="68"/>
      <c r="AB35" s="68"/>
      <c r="AC35" s="68"/>
      <c r="AD35" s="48"/>
      <c r="AE35" s="48"/>
      <c r="AG35" s="68"/>
      <c r="AL35" s="69"/>
      <c r="AM35" s="66"/>
      <c r="AN35" s="67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</row>
    <row r="36" spans="1:75" ht="12.75">
      <c r="A36" s="37" t="s">
        <v>154</v>
      </c>
      <c r="H36" s="73"/>
      <c r="M36" s="73">
        <v>-14840</v>
      </c>
      <c r="R36" s="73">
        <v>-504100</v>
      </c>
      <c r="W36" s="73">
        <v>0</v>
      </c>
      <c r="AB36" s="73">
        <v>-4772765</v>
      </c>
      <c r="AC36" s="68"/>
      <c r="AD36" s="48"/>
      <c r="AE36" s="48"/>
      <c r="AG36" s="74">
        <f>H36+M36+R36+W36+AB36</f>
        <v>-5291705</v>
      </c>
      <c r="AL36" s="69"/>
      <c r="AM36" s="70"/>
      <c r="AN36" s="67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</row>
    <row r="37" spans="1:75" ht="12.75">
      <c r="A37" s="37" t="s">
        <v>155</v>
      </c>
      <c r="H37" s="81"/>
      <c r="M37" s="81">
        <v>0</v>
      </c>
      <c r="R37" s="81">
        <v>0</v>
      </c>
      <c r="W37" s="81">
        <v>0</v>
      </c>
      <c r="AB37" s="81">
        <v>0</v>
      </c>
      <c r="AC37" s="82"/>
      <c r="AD37" s="48"/>
      <c r="AE37" s="48"/>
      <c r="AG37" s="76">
        <f>H37+M37+R37+W37+AB37</f>
        <v>0</v>
      </c>
      <c r="AL37" s="69"/>
      <c r="AM37" s="70"/>
      <c r="AN37" s="67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</row>
    <row r="38" spans="1:75" ht="12.75">
      <c r="A38" s="37" t="s">
        <v>156</v>
      </c>
      <c r="H38" s="75"/>
      <c r="M38" s="75">
        <v>0</v>
      </c>
      <c r="R38" s="75">
        <v>0</v>
      </c>
      <c r="W38" s="81">
        <v>0</v>
      </c>
      <c r="AB38" s="75">
        <v>0</v>
      </c>
      <c r="AC38" s="68"/>
      <c r="AD38" s="48"/>
      <c r="AE38" s="48"/>
      <c r="AG38" s="76">
        <f>H38+M38+R38+W38+AB38</f>
        <v>0</v>
      </c>
      <c r="AL38" s="69"/>
      <c r="AM38" s="70"/>
      <c r="AN38" s="67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</row>
    <row r="39" spans="1:75" ht="12.75">
      <c r="A39" s="37" t="s">
        <v>157</v>
      </c>
      <c r="H39" s="77">
        <v>12626</v>
      </c>
      <c r="M39" s="77">
        <v>85516</v>
      </c>
      <c r="R39" s="77">
        <v>0</v>
      </c>
      <c r="W39" s="83">
        <v>0</v>
      </c>
      <c r="AB39" s="77">
        <v>0</v>
      </c>
      <c r="AC39" s="68"/>
      <c r="AD39" s="48"/>
      <c r="AE39" s="48"/>
      <c r="AG39" s="78">
        <f>H39+M39+R39+W39+AB39</f>
        <v>98142</v>
      </c>
      <c r="AL39" s="69"/>
      <c r="AM39" s="70"/>
      <c r="AN39" s="67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</row>
    <row r="40" spans="1:75" ht="12.75">
      <c r="A40" s="71" t="s">
        <v>102</v>
      </c>
      <c r="H40" s="68">
        <f>SUM(H36:H39)</f>
        <v>12626</v>
      </c>
      <c r="M40" s="68">
        <f>SUM(M36:M39)</f>
        <v>70676</v>
      </c>
      <c r="R40" s="68">
        <f>SUM(R36:R39)</f>
        <v>-504100</v>
      </c>
      <c r="W40" s="68">
        <f>SUM(W36:W39)</f>
        <v>0</v>
      </c>
      <c r="AB40" s="68">
        <f>SUM(AB36:AB39)</f>
        <v>-4772765</v>
      </c>
      <c r="AC40" s="68"/>
      <c r="AD40" s="48"/>
      <c r="AE40" s="48"/>
      <c r="AG40" s="68">
        <f>SUM(AG36:AG39)</f>
        <v>-5193563</v>
      </c>
      <c r="AL40" s="69"/>
      <c r="AM40" s="66"/>
      <c r="AN40" s="67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</row>
    <row r="41" spans="1:75" ht="12.75">
      <c r="A41" s="71" t="s">
        <v>158</v>
      </c>
      <c r="H41" s="68"/>
      <c r="M41" s="68"/>
      <c r="R41" s="68"/>
      <c r="W41" s="68"/>
      <c r="AB41" s="68"/>
      <c r="AC41" s="68"/>
      <c r="AD41" s="48"/>
      <c r="AE41" s="48"/>
      <c r="AG41" s="68"/>
      <c r="AL41" s="69"/>
      <c r="AM41" s="66"/>
      <c r="AN41" s="67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</row>
    <row r="42" spans="1:75" ht="12.75">
      <c r="A42" s="37" t="s">
        <v>159</v>
      </c>
      <c r="H42" s="73"/>
      <c r="M42" s="84">
        <v>0</v>
      </c>
      <c r="R42" s="73">
        <v>0</v>
      </c>
      <c r="W42" s="73">
        <v>0</v>
      </c>
      <c r="AB42" s="73">
        <v>0</v>
      </c>
      <c r="AC42" s="68"/>
      <c r="AD42" s="48"/>
      <c r="AE42" s="48"/>
      <c r="AG42" s="74">
        <f aca="true" t="shared" si="1" ref="AG42:AG47">H42+M42+R42+W42+AB42</f>
        <v>0</v>
      </c>
      <c r="AL42" s="69"/>
      <c r="AM42" s="70"/>
      <c r="AN42" s="67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</row>
    <row r="43" spans="1:75" ht="12.75">
      <c r="A43" s="37" t="s">
        <v>160</v>
      </c>
      <c r="H43" s="81">
        <v>0</v>
      </c>
      <c r="M43" s="81">
        <v>-1387503</v>
      </c>
      <c r="R43" s="75">
        <v>0</v>
      </c>
      <c r="W43" s="81">
        <v>0</v>
      </c>
      <c r="AB43" s="75">
        <v>0</v>
      </c>
      <c r="AC43" s="68"/>
      <c r="AD43" s="48"/>
      <c r="AE43" s="48"/>
      <c r="AG43" s="76">
        <f t="shared" si="1"/>
        <v>-1387503</v>
      </c>
      <c r="AL43" s="69"/>
      <c r="AM43" s="70"/>
      <c r="AN43" s="67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</row>
    <row r="44" spans="1:75" ht="12.75">
      <c r="A44" s="37" t="s">
        <v>161</v>
      </c>
      <c r="H44" s="81"/>
      <c r="M44" s="81"/>
      <c r="R44" s="75"/>
      <c r="W44" s="81"/>
      <c r="AB44" s="75">
        <v>0</v>
      </c>
      <c r="AC44" s="68"/>
      <c r="AD44" s="72"/>
      <c r="AE44" s="48"/>
      <c r="AG44" s="76">
        <f t="shared" si="1"/>
        <v>0</v>
      </c>
      <c r="AL44" s="69"/>
      <c r="AM44" s="70"/>
      <c r="AN44" s="67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</row>
    <row r="45" spans="1:75" ht="12.75">
      <c r="A45" s="37" t="s">
        <v>162</v>
      </c>
      <c r="H45" s="81"/>
      <c r="M45" s="81"/>
      <c r="R45" s="75"/>
      <c r="W45" s="81"/>
      <c r="AB45" s="75">
        <v>0</v>
      </c>
      <c r="AC45" s="68"/>
      <c r="AD45" s="48"/>
      <c r="AE45" s="48"/>
      <c r="AG45" s="76">
        <f t="shared" si="1"/>
        <v>0</v>
      </c>
      <c r="AL45" s="69"/>
      <c r="AM45" s="70"/>
      <c r="AN45" s="67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</row>
    <row r="46" spans="1:75" ht="12.75">
      <c r="A46" s="37" t="s">
        <v>163</v>
      </c>
      <c r="H46" s="75">
        <v>0</v>
      </c>
      <c r="M46" s="75">
        <v>-12758</v>
      </c>
      <c r="R46" s="75">
        <v>0</v>
      </c>
      <c r="W46" s="75">
        <v>0</v>
      </c>
      <c r="AB46" s="75">
        <v>1387020</v>
      </c>
      <c r="AC46" s="68"/>
      <c r="AD46" s="48"/>
      <c r="AE46" s="48"/>
      <c r="AG46" s="76">
        <f t="shared" si="1"/>
        <v>1374262</v>
      </c>
      <c r="AL46" s="69"/>
      <c r="AM46" s="70"/>
      <c r="AN46" s="67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</row>
    <row r="47" spans="1:75" ht="12.75">
      <c r="A47" s="37" t="s">
        <v>164</v>
      </c>
      <c r="H47" s="75">
        <v>-1500000</v>
      </c>
      <c r="M47" s="85">
        <v>0</v>
      </c>
      <c r="R47" s="75">
        <v>0</v>
      </c>
      <c r="W47" s="75">
        <v>0</v>
      </c>
      <c r="AB47" s="75">
        <v>0</v>
      </c>
      <c r="AC47" s="68"/>
      <c r="AD47" s="48"/>
      <c r="AE47" s="48"/>
      <c r="AG47" s="76">
        <f t="shared" si="1"/>
        <v>-1500000</v>
      </c>
      <c r="AL47" s="69"/>
      <c r="AM47" s="70"/>
      <c r="AN47" s="67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</row>
    <row r="48" spans="1:75" ht="12.75">
      <c r="A48" s="37" t="s">
        <v>165</v>
      </c>
      <c r="H48" s="75">
        <v>1732653</v>
      </c>
      <c r="M48" s="75">
        <v>-1737653</v>
      </c>
      <c r="R48" s="75">
        <v>0</v>
      </c>
      <c r="W48" s="75">
        <v>0</v>
      </c>
      <c r="AB48" s="75">
        <v>0</v>
      </c>
      <c r="AC48" s="68"/>
      <c r="AD48" s="48">
        <v>5000</v>
      </c>
      <c r="AE48" s="48"/>
      <c r="AG48" s="76">
        <f>H48+M48+R48+W48+AB48+AD48+AE48</f>
        <v>0</v>
      </c>
      <c r="AL48" s="69"/>
      <c r="AM48" s="66"/>
      <c r="AN48" s="67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</row>
    <row r="49" spans="1:75" ht="12.75">
      <c r="A49" s="37"/>
      <c r="H49" s="77"/>
      <c r="M49" s="77"/>
      <c r="R49" s="77"/>
      <c r="W49" s="77"/>
      <c r="AB49" s="77"/>
      <c r="AC49" s="68"/>
      <c r="AD49" s="48"/>
      <c r="AE49" s="48"/>
      <c r="AG49" s="78">
        <f>H49+M49+R49+W49+AB49</f>
        <v>0</v>
      </c>
      <c r="AL49" s="69"/>
      <c r="AM49" s="66"/>
      <c r="AN49" s="67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</row>
    <row r="50" spans="1:75" ht="12.75">
      <c r="A50" s="71" t="s">
        <v>108</v>
      </c>
      <c r="H50" s="68">
        <f>SUM(H42:H49)</f>
        <v>232653</v>
      </c>
      <c r="M50" s="68">
        <f>SUM(M42:M49)</f>
        <v>-3137914</v>
      </c>
      <c r="R50" s="68">
        <f>SUM(R42:R49)</f>
        <v>0</v>
      </c>
      <c r="W50" s="68">
        <f>SUM(W42:W49)</f>
        <v>0</v>
      </c>
      <c r="AB50" s="68">
        <f>SUM(AB42:AB49)</f>
        <v>1387020</v>
      </c>
      <c r="AC50" s="68"/>
      <c r="AD50" s="48"/>
      <c r="AE50" s="48"/>
      <c r="AG50" s="68">
        <f>SUM(AG42:AG49)</f>
        <v>-1513241</v>
      </c>
      <c r="AL50" s="69"/>
      <c r="AM50" s="66"/>
      <c r="AN50" s="67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</row>
    <row r="51" spans="1:75" ht="12.75">
      <c r="A51" s="37"/>
      <c r="H51" s="79"/>
      <c r="M51" s="79"/>
      <c r="R51" s="68"/>
      <c r="W51" s="79"/>
      <c r="AB51" s="79"/>
      <c r="AC51" s="68"/>
      <c r="AD51" s="48"/>
      <c r="AE51" s="48"/>
      <c r="AG51" s="79"/>
      <c r="AL51" s="69"/>
      <c r="AM51" s="66"/>
      <c r="AN51" s="67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</row>
    <row r="52" spans="1:75" ht="12.75">
      <c r="A52" s="71" t="s">
        <v>166</v>
      </c>
      <c r="H52" s="68">
        <f>H34+H40+H50</f>
        <v>1507744</v>
      </c>
      <c r="M52" s="68">
        <f>M34+M40+M50</f>
        <v>374100</v>
      </c>
      <c r="R52" s="86">
        <f>R34+R40+R50</f>
        <v>-208145</v>
      </c>
      <c r="W52" s="68">
        <f>W34+W40+W50</f>
        <v>24394</v>
      </c>
      <c r="AB52" s="68">
        <f>AB34+AB40+AB50</f>
        <v>-534139</v>
      </c>
      <c r="AC52" s="68"/>
      <c r="AD52" s="48"/>
      <c r="AE52" s="48"/>
      <c r="AG52" s="68">
        <f>AG34+AG40+AG50</f>
        <v>1163952</v>
      </c>
      <c r="AL52" s="69"/>
      <c r="AM52" s="66"/>
      <c r="AN52" s="67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</row>
    <row r="53" spans="1:75" ht="12.75">
      <c r="A53" s="71" t="s">
        <v>167</v>
      </c>
      <c r="H53" s="68">
        <v>535771</v>
      </c>
      <c r="M53" s="68">
        <v>7210909</v>
      </c>
      <c r="R53" s="68">
        <v>1388318</v>
      </c>
      <c r="W53" s="68">
        <v>188440</v>
      </c>
      <c r="AB53" s="68">
        <v>623280</v>
      </c>
      <c r="AC53" s="68"/>
      <c r="AD53" s="48"/>
      <c r="AE53" s="48"/>
      <c r="AG53" s="50">
        <f>H53+M53+R53+W53+AB53</f>
        <v>9946718</v>
      </c>
      <c r="AL53" s="69"/>
      <c r="AM53" s="70"/>
      <c r="AN53" s="67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</row>
    <row r="54" spans="1:75" ht="12.75">
      <c r="A54" s="37"/>
      <c r="H54" s="68"/>
      <c r="M54" s="68"/>
      <c r="R54" s="68"/>
      <c r="W54" s="68"/>
      <c r="AB54" s="68"/>
      <c r="AC54" s="68"/>
      <c r="AD54" s="48"/>
      <c r="AE54" s="48"/>
      <c r="AG54" s="68"/>
      <c r="AL54" s="69"/>
      <c r="AM54" s="66"/>
      <c r="AN54" s="67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</row>
    <row r="55" spans="1:75" ht="13.5" thickBot="1">
      <c r="A55" s="71" t="s">
        <v>168</v>
      </c>
      <c r="H55" s="87">
        <f>SUM(H52:H54)</f>
        <v>2043515</v>
      </c>
      <c r="M55" s="87">
        <f>SUM(M52:M54)</f>
        <v>7585009</v>
      </c>
      <c r="R55" s="87">
        <f>SUM(R52:R54)</f>
        <v>1180173</v>
      </c>
      <c r="W55" s="87">
        <f>SUM(W52:W54)</f>
        <v>212834</v>
      </c>
      <c r="AB55" s="87">
        <f>SUM(AB52:AB54)</f>
        <v>89141</v>
      </c>
      <c r="AC55" s="68"/>
      <c r="AD55" s="48"/>
      <c r="AE55" s="48"/>
      <c r="AG55" s="87">
        <f>SUM(AG52:AG54)</f>
        <v>11110670</v>
      </c>
      <c r="AL55" s="69"/>
      <c r="AM55" s="66"/>
      <c r="AN55" s="67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</row>
    <row r="56" spans="1:75" ht="13.5" thickTop="1">
      <c r="A56" s="37"/>
      <c r="H56" s="68"/>
      <c r="M56" s="68"/>
      <c r="R56" s="68"/>
      <c r="W56" s="68"/>
      <c r="AB56" s="68"/>
      <c r="AC56" s="68"/>
      <c r="AD56" s="48"/>
      <c r="AE56" s="48"/>
      <c r="AG56" s="68"/>
      <c r="AL56" s="69"/>
      <c r="AM56" s="66"/>
      <c r="AN56" s="67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</row>
    <row r="57" spans="8:75" ht="12.75">
      <c r="H57" s="88">
        <v>2043515</v>
      </c>
      <c r="M57" s="88">
        <v>7585009</v>
      </c>
      <c r="R57" s="88">
        <v>1180173</v>
      </c>
      <c r="W57" s="88">
        <v>212834</v>
      </c>
      <c r="AB57" s="88">
        <v>89141</v>
      </c>
      <c r="AD57" s="48"/>
      <c r="AE57" s="48"/>
      <c r="AG57" s="88">
        <v>11110670</v>
      </c>
      <c r="AH57" s="89" t="s">
        <v>173</v>
      </c>
      <c r="AM57" s="66"/>
      <c r="AN57" s="67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</row>
    <row r="58" spans="30:75" ht="12.75">
      <c r="AD58" s="48"/>
      <c r="AE58" s="48"/>
      <c r="AL58" s="66"/>
      <c r="AM58" s="66"/>
      <c r="AN58" s="67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</row>
    <row r="59" spans="8:75" ht="12.75">
      <c r="H59" s="88">
        <f>H55-H57</f>
        <v>0</v>
      </c>
      <c r="M59" s="88">
        <f>M55-M57</f>
        <v>0</v>
      </c>
      <c r="R59" s="88">
        <f>R55-R57</f>
        <v>0</v>
      </c>
      <c r="W59" s="88">
        <f>W55-W57</f>
        <v>0</v>
      </c>
      <c r="AB59" s="88">
        <f>AB55-AB57</f>
        <v>0</v>
      </c>
      <c r="AD59" s="48"/>
      <c r="AE59" s="48"/>
      <c r="AG59" s="88">
        <f>AG55-AG57</f>
        <v>0</v>
      </c>
      <c r="AL59" s="66"/>
      <c r="AM59" s="66"/>
      <c r="AN59" s="67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</row>
    <row r="60" spans="30:75" ht="12.75">
      <c r="AD60" s="48"/>
      <c r="AE60" s="48"/>
      <c r="AL60" s="90"/>
      <c r="AM60" s="66"/>
      <c r="AN60" s="67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</row>
    <row r="61" spans="30:75" ht="12.75">
      <c r="AD61" s="48"/>
      <c r="AE61" s="48"/>
      <c r="AL61" s="66"/>
      <c r="AM61" s="66"/>
      <c r="AN61" s="67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</row>
    <row r="62" spans="38:75" ht="12.75">
      <c r="AL62" s="66"/>
      <c r="AM62" s="66"/>
      <c r="AN62" s="67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</row>
    <row r="63" spans="38:75" ht="12.75">
      <c r="AL63" s="66"/>
      <c r="AM63" s="66"/>
      <c r="AN63" s="67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</row>
    <row r="64" spans="38:75" ht="12.75">
      <c r="AL64" s="66"/>
      <c r="AM64" s="66"/>
      <c r="AN64" s="67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</row>
    <row r="65" spans="38:75" ht="12.75">
      <c r="AL65" s="66"/>
      <c r="AM65" s="66"/>
      <c r="AN65" s="67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</row>
    <row r="66" spans="38:75" ht="12.75">
      <c r="AL66" s="66"/>
      <c r="AM66" s="66"/>
      <c r="AN66" s="67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</row>
    <row r="67" spans="38:75" ht="12.75">
      <c r="AL67" s="66"/>
      <c r="AM67" s="66"/>
      <c r="AN67" s="67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</row>
    <row r="68" spans="38:75" ht="12.75">
      <c r="AL68" s="66"/>
      <c r="AM68" s="66"/>
      <c r="AN68" s="67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</row>
    <row r="69" spans="38:75" ht="12.75">
      <c r="AL69" s="66"/>
      <c r="AM69" s="66"/>
      <c r="AN69" s="67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</row>
    <row r="70" spans="38:75" ht="12.75">
      <c r="AL70" s="66"/>
      <c r="AM70" s="66"/>
      <c r="AN70" s="67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</row>
    <row r="71" spans="38:75" ht="12.75">
      <c r="AL71" s="66"/>
      <c r="AM71" s="66"/>
      <c r="AN71" s="67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</row>
    <row r="72" spans="38:75" ht="12.75">
      <c r="AL72" s="66"/>
      <c r="AM72" s="66"/>
      <c r="AN72" s="67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</row>
    <row r="73" spans="38:75" ht="12.75">
      <c r="AL73" s="66"/>
      <c r="AM73" s="66"/>
      <c r="AN73" s="67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</row>
    <row r="74" spans="38:75" ht="12.75">
      <c r="AL74" s="66"/>
      <c r="AM74" s="66"/>
      <c r="AN74" s="67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</row>
    <row r="75" spans="38:75" ht="12.75">
      <c r="AL75" s="66"/>
      <c r="AM75" s="66"/>
      <c r="AN75" s="67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</row>
    <row r="76" spans="38:75" ht="12.75">
      <c r="AL76" s="66"/>
      <c r="AM76" s="66"/>
      <c r="AN76" s="67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</row>
    <row r="77" spans="38:75" ht="12.75">
      <c r="AL77" s="66"/>
      <c r="AM77" s="66"/>
      <c r="AN77" s="67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</row>
    <row r="78" spans="38:75" ht="12.75">
      <c r="AL78" s="66"/>
      <c r="AM78" s="66"/>
      <c r="AN78" s="67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</row>
    <row r="79" spans="38:75" ht="12.75">
      <c r="AL79" s="66"/>
      <c r="AM79" s="66"/>
      <c r="AN79" s="67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</row>
    <row r="80" spans="38:75" ht="12.75">
      <c r="AL80" s="66"/>
      <c r="AM80" s="66"/>
      <c r="AN80" s="67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</row>
    <row r="81" spans="38:75" ht="12.75">
      <c r="AL81" s="66"/>
      <c r="AM81" s="66"/>
      <c r="AN81" s="67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</row>
    <row r="82" spans="38:75" ht="12.75">
      <c r="AL82" s="66"/>
      <c r="AM82" s="66"/>
      <c r="AN82" s="67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</row>
    <row r="83" spans="38:75" ht="12.75">
      <c r="AL83" s="66"/>
      <c r="AM83" s="66"/>
      <c r="AN83" s="67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</row>
    <row r="84" spans="38:75" ht="12.75">
      <c r="AL84" s="66"/>
      <c r="AM84" s="66"/>
      <c r="AN84" s="67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</row>
    <row r="85" spans="38:75" ht="12.75">
      <c r="AL85" s="66"/>
      <c r="AM85" s="66"/>
      <c r="AN85" s="67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</row>
    <row r="86" spans="38:75" ht="12.75">
      <c r="AL86" s="66"/>
      <c r="AM86" s="66"/>
      <c r="AN86" s="67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</row>
    <row r="87" spans="38:75" ht="12.75">
      <c r="AL87" s="66"/>
      <c r="AM87" s="66"/>
      <c r="AN87" s="67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</row>
    <row r="88" spans="38:75" ht="12.75">
      <c r="AL88" s="66"/>
      <c r="AM88" s="66"/>
      <c r="AN88" s="67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</row>
    <row r="89" spans="38:75" ht="12.75">
      <c r="AL89" s="66"/>
      <c r="AM89" s="66"/>
      <c r="AN89" s="67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</row>
    <row r="90" spans="38:75" ht="12.75">
      <c r="AL90" s="66"/>
      <c r="AM90" s="66"/>
      <c r="AN90" s="67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</row>
    <row r="91" spans="38:75" ht="12.75">
      <c r="AL91" s="66"/>
      <c r="AM91" s="66"/>
      <c r="AN91" s="67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</row>
    <row r="92" spans="38:75" ht="12.75">
      <c r="AL92" s="66"/>
      <c r="AM92" s="66"/>
      <c r="AN92" s="67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</row>
    <row r="93" spans="38:75" ht="12.75">
      <c r="AL93" s="66"/>
      <c r="AM93" s="66"/>
      <c r="AN93" s="67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</row>
    <row r="94" spans="38:75" ht="12.75">
      <c r="AL94" s="66"/>
      <c r="AM94" s="66"/>
      <c r="AN94" s="67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</row>
  </sheetData>
  <mergeCells count="6">
    <mergeCell ref="AD3:AE3"/>
    <mergeCell ref="Y3:AB3"/>
    <mergeCell ref="E3:H3"/>
    <mergeCell ref="J3:M3"/>
    <mergeCell ref="O3:R3"/>
    <mergeCell ref="T3:W3"/>
  </mergeCells>
  <printOptions/>
  <pageMargins left="0.45" right="0.76" top="0.78" bottom="0.68" header="0.5" footer="0.5"/>
  <pageSetup horizontalDpi="180" verticalDpi="18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="75" zoomScaleNormal="75" workbookViewId="0" topLeftCell="A1">
      <pane xSplit="2" ySplit="9" topLeftCell="Z1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06" sqref="E106"/>
    </sheetView>
  </sheetViews>
  <sheetFormatPr defaultColWidth="9.140625" defaultRowHeight="12.75" customHeight="1"/>
  <cols>
    <col min="1" max="1" width="25.8515625" style="12" customWidth="1"/>
    <col min="2" max="2" width="9.140625" style="12" customWidth="1"/>
    <col min="3" max="3" width="12.7109375" style="12" customWidth="1"/>
    <col min="4" max="4" width="2.140625" style="12" customWidth="1"/>
    <col min="5" max="5" width="12.140625" style="12" customWidth="1"/>
    <col min="6" max="6" width="1.8515625" style="12" customWidth="1"/>
    <col min="7" max="7" width="12.57421875" style="12" customWidth="1"/>
    <col min="8" max="8" width="2.28125" style="12" customWidth="1"/>
    <col min="9" max="9" width="14.28125" style="12" customWidth="1"/>
    <col min="10" max="10" width="2.8515625" style="12" customWidth="1"/>
    <col min="11" max="11" width="12.7109375" style="12" bestFit="1" customWidth="1"/>
    <col min="12" max="16384" width="9.140625" style="12" customWidth="1"/>
  </cols>
  <sheetData>
    <row r="1" s="1" customFormat="1" ht="16.5">
      <c r="A1" s="2" t="s">
        <v>0</v>
      </c>
    </row>
    <row r="2" s="1" customFormat="1" ht="12.75">
      <c r="A2" s="3" t="s">
        <v>1</v>
      </c>
    </row>
    <row r="3" s="1" customFormat="1" ht="12.75">
      <c r="A3" s="3"/>
    </row>
    <row r="4" s="1" customFormat="1" ht="12.75">
      <c r="A4" s="3"/>
    </row>
    <row r="5" ht="12.75">
      <c r="A5" s="4" t="s">
        <v>174</v>
      </c>
    </row>
    <row r="6" ht="12.75">
      <c r="A6" s="4" t="s">
        <v>79</v>
      </c>
    </row>
    <row r="7" spans="3:12" ht="12.75">
      <c r="C7" s="93"/>
      <c r="D7" s="17"/>
      <c r="E7" s="93"/>
      <c r="F7" s="93"/>
      <c r="G7" s="17"/>
      <c r="H7" s="17"/>
      <c r="I7" s="93"/>
      <c r="J7" s="17"/>
      <c r="K7" s="17"/>
      <c r="L7" s="17"/>
    </row>
    <row r="8" spans="3:12" ht="12.75">
      <c r="C8" s="5"/>
      <c r="D8" s="5"/>
      <c r="E8" s="5" t="s">
        <v>175</v>
      </c>
      <c r="F8" s="5"/>
      <c r="G8" s="5" t="s">
        <v>176</v>
      </c>
      <c r="H8" s="5"/>
      <c r="I8" s="5"/>
      <c r="J8" s="5"/>
      <c r="K8" s="5"/>
      <c r="L8" s="5"/>
    </row>
    <row r="9" spans="3:12" ht="12.75">
      <c r="C9" s="94" t="s">
        <v>63</v>
      </c>
      <c r="D9" s="5"/>
      <c r="E9" s="94" t="s">
        <v>177</v>
      </c>
      <c r="F9" s="5"/>
      <c r="G9" s="94" t="s">
        <v>178</v>
      </c>
      <c r="H9" s="5"/>
      <c r="I9" s="94" t="s">
        <v>179</v>
      </c>
      <c r="J9" s="5"/>
      <c r="K9" s="94" t="s">
        <v>125</v>
      </c>
      <c r="L9" s="5"/>
    </row>
    <row r="10" spans="3:12" ht="12.75">
      <c r="C10" s="5" t="s">
        <v>180</v>
      </c>
      <c r="D10" s="5"/>
      <c r="E10" s="5" t="s">
        <v>180</v>
      </c>
      <c r="F10" s="5"/>
      <c r="G10" s="5" t="s">
        <v>180</v>
      </c>
      <c r="H10" s="5"/>
      <c r="I10" s="5" t="s">
        <v>180</v>
      </c>
      <c r="J10" s="5"/>
      <c r="K10" s="5" t="s">
        <v>180</v>
      </c>
      <c r="L10" s="5"/>
    </row>
    <row r="11" spans="1:12" ht="12.75">
      <c r="A11" s="12" t="s">
        <v>181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39" s="45" customFormat="1" ht="12.75">
      <c r="A12" s="95" t="s">
        <v>182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</row>
    <row r="13" spans="3:39" s="45" customFormat="1" ht="12.7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</row>
    <row r="14" spans="3:39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</row>
    <row r="15" spans="1:39" ht="12.75">
      <c r="A15" s="12" t="s">
        <v>183</v>
      </c>
      <c r="C15" s="35">
        <v>30000000</v>
      </c>
      <c r="D15" s="35"/>
      <c r="E15" s="35">
        <v>1023943</v>
      </c>
      <c r="F15" s="35"/>
      <c r="G15" s="35">
        <v>1097321</v>
      </c>
      <c r="H15" s="35"/>
      <c r="I15" s="35">
        <v>21235534</v>
      </c>
      <c r="J15" s="35"/>
      <c r="K15" s="35">
        <f>SUM(C15:I15)</f>
        <v>53356798</v>
      </c>
      <c r="L15" s="35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</row>
    <row r="16" spans="3:39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</row>
    <row r="17" spans="1:39" ht="12.75">
      <c r="A17" s="12" t="s">
        <v>184</v>
      </c>
      <c r="C17" s="35">
        <v>0</v>
      </c>
      <c r="D17" s="35"/>
      <c r="E17" s="35">
        <v>0</v>
      </c>
      <c r="F17" s="35"/>
      <c r="G17" s="35">
        <v>0</v>
      </c>
      <c r="H17" s="35"/>
      <c r="I17" s="35">
        <v>3049</v>
      </c>
      <c r="J17" s="35"/>
      <c r="K17" s="35">
        <f>SUM(C17:I17)</f>
        <v>3049</v>
      </c>
      <c r="L17" s="35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</row>
    <row r="18" spans="3:39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</row>
    <row r="19" spans="1:39" ht="12.75">
      <c r="A19" s="12" t="s">
        <v>185</v>
      </c>
      <c r="C19" s="35">
        <v>0</v>
      </c>
      <c r="D19" s="35"/>
      <c r="E19" s="35">
        <v>0</v>
      </c>
      <c r="F19" s="35"/>
      <c r="G19" s="35">
        <v>0</v>
      </c>
      <c r="H19" s="35"/>
      <c r="I19" s="35">
        <v>-1059644.3</v>
      </c>
      <c r="J19" s="35"/>
      <c r="K19" s="35">
        <f>SUM(C19:I19)</f>
        <v>-1059644.3</v>
      </c>
      <c r="L19" s="35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</row>
    <row r="20" spans="3:39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</row>
    <row r="21" spans="1:39" ht="13.5" thickBot="1">
      <c r="A21" s="12" t="s">
        <v>186</v>
      </c>
      <c r="C21" s="98">
        <f>SUM(C15:C19)</f>
        <v>30000000</v>
      </c>
      <c r="D21" s="98"/>
      <c r="E21" s="98">
        <f>SUM(E15:E19)</f>
        <v>1023943</v>
      </c>
      <c r="F21" s="98"/>
      <c r="G21" s="98">
        <f>SUM(G15:G19)</f>
        <v>1097321</v>
      </c>
      <c r="H21" s="98"/>
      <c r="I21" s="98">
        <f>SUM(I15:I19)</f>
        <v>20178938.7</v>
      </c>
      <c r="J21" s="98"/>
      <c r="K21" s="98">
        <f>SUM(K15:K19)</f>
        <v>52300202.7</v>
      </c>
      <c r="L21" s="35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</row>
    <row r="22" spans="3:39" ht="13.5" thickTop="1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</row>
    <row r="23" spans="3:39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</row>
    <row r="24" spans="3:39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</row>
    <row r="25" spans="1:39" ht="12.75">
      <c r="A25" s="4" t="s">
        <v>174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</row>
    <row r="26" spans="1:12" ht="12.75">
      <c r="A26" s="4" t="s">
        <v>187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3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12" t="s">
        <v>181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95" t="s">
        <v>188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ht="12.75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3:12" ht="12.75"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39" ht="12.75">
      <c r="A32" s="12" t="s">
        <v>189</v>
      </c>
      <c r="C32" s="35">
        <v>30000000</v>
      </c>
      <c r="D32" s="35"/>
      <c r="E32" s="35">
        <v>1023943</v>
      </c>
      <c r="F32" s="35"/>
      <c r="G32" s="35">
        <v>1097321</v>
      </c>
      <c r="H32" s="35"/>
      <c r="I32" s="35">
        <v>18305722</v>
      </c>
      <c r="J32" s="35"/>
      <c r="K32" s="35">
        <f>SUM(C32:I32)</f>
        <v>50426986</v>
      </c>
      <c r="L32" s="35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3:39" ht="12.7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</row>
    <row r="34" spans="1:39" ht="12.75">
      <c r="A34" s="12" t="s">
        <v>190</v>
      </c>
      <c r="C34" s="35">
        <v>0</v>
      </c>
      <c r="D34" s="35"/>
      <c r="E34" s="35">
        <v>0</v>
      </c>
      <c r="F34" s="35"/>
      <c r="G34" s="35">
        <v>0</v>
      </c>
      <c r="H34" s="35"/>
      <c r="I34" s="35">
        <v>1380998.38</v>
      </c>
      <c r="J34" s="35"/>
      <c r="K34" s="35">
        <f>SUM(C34:I34)</f>
        <v>1380998.38</v>
      </c>
      <c r="L34" s="35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3:39" ht="12.7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</row>
    <row r="36" spans="1:39" ht="12.75">
      <c r="A36" s="12" t="s">
        <v>191</v>
      </c>
      <c r="C36" s="35"/>
      <c r="D36" s="35"/>
      <c r="E36" s="35"/>
      <c r="F36" s="35"/>
      <c r="G36" s="35"/>
      <c r="H36" s="35"/>
      <c r="I36" s="35"/>
      <c r="J36" s="35"/>
      <c r="K36" s="35">
        <f>SUM(C36:I36)</f>
        <v>0</v>
      </c>
      <c r="L36" s="35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3:39" ht="12.7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</row>
    <row r="38" spans="1:39" ht="13.5" thickBot="1">
      <c r="A38" s="12" t="s">
        <v>192</v>
      </c>
      <c r="C38" s="98">
        <f>SUM(C32:C36)</f>
        <v>30000000</v>
      </c>
      <c r="D38" s="98"/>
      <c r="E38" s="98">
        <f>SUM(E32:E36)</f>
        <v>1023943</v>
      </c>
      <c r="F38" s="98"/>
      <c r="G38" s="98">
        <f>SUM(G32:G36)</f>
        <v>1097321</v>
      </c>
      <c r="H38" s="98"/>
      <c r="I38" s="98">
        <f>SUM(I32:I36)</f>
        <v>19686720.38</v>
      </c>
      <c r="J38" s="98"/>
      <c r="K38" s="98">
        <f>SUM(K32:K36)</f>
        <v>51807984.38</v>
      </c>
      <c r="L38" s="35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3:12" ht="13.5" thickTop="1">
      <c r="C39" s="5"/>
      <c r="D39" s="5"/>
      <c r="E39" s="5"/>
      <c r="F39" s="5"/>
      <c r="G39" s="5"/>
      <c r="H39" s="5"/>
      <c r="I39" s="5"/>
      <c r="J39" s="5"/>
      <c r="K39" s="5"/>
      <c r="L39" s="5"/>
    </row>
    <row r="41" ht="12.75">
      <c r="A41" s="4" t="s">
        <v>193</v>
      </c>
    </row>
    <row r="42" ht="12.75">
      <c r="A42" s="4" t="s">
        <v>194</v>
      </c>
    </row>
  </sheetData>
  <printOptions/>
  <pageMargins left="0.75" right="0.75" top="0.5" bottom="1" header="0.5" footer="0.5"/>
  <pageSetup fitToHeight="1" fitToWidth="1" horizontalDpi="180" verticalDpi="180" orientation="landscape" paperSize="9" scale="92" r:id="rId1"/>
  <headerFooter alignWithMargins="0">
    <oddFooter>&amp;RPage 3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